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етанк\Турниры\Межсезонье\2024\"/>
    </mc:Choice>
  </mc:AlternateContent>
  <bookViews>
    <workbookView xWindow="0" yWindow="0" windowWidth="24000" windowHeight="9750" activeTab="11"/>
  </bookViews>
  <sheets>
    <sheet name="Регистрация" sheetId="16" r:id="rId1"/>
    <sheet name="A" sheetId="1" r:id="rId2"/>
    <sheet name="B" sheetId="2" r:id="rId3"/>
    <sheet name="C" sheetId="3" r:id="rId4"/>
    <sheet name="D" sheetId="4" r:id="rId5"/>
    <sheet name="E" sheetId="5" r:id="rId6"/>
    <sheet name="F" sheetId="6" r:id="rId7"/>
    <sheet name="FA" sheetId="7" r:id="rId8"/>
    <sheet name="FB" sheetId="8" r:id="rId9"/>
    <sheet name="FC" sheetId="9" r:id="rId10"/>
    <sheet name="FD" sheetId="10" r:id="rId11"/>
    <sheet name="Кубок А" sheetId="11" r:id="rId12"/>
    <sheet name="Кубок В" sheetId="12" r:id="rId1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6" l="1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  <c r="J2" i="16"/>
  <c r="F30" i="12" l="1"/>
  <c r="J26" i="12" s="1"/>
  <c r="N18" i="12" s="1"/>
  <c r="F22" i="12"/>
  <c r="B40" i="12" s="1"/>
  <c r="F38" i="12" s="1"/>
  <c r="F14" i="12"/>
  <c r="J10" i="12" s="1"/>
  <c r="F6" i="12"/>
  <c r="B36" i="12" s="1"/>
  <c r="F38" i="11"/>
  <c r="F30" i="11"/>
  <c r="B40" i="11" s="1"/>
  <c r="F22" i="11"/>
  <c r="J26" i="11" s="1"/>
  <c r="N18" i="11" s="1"/>
  <c r="F14" i="11"/>
  <c r="B36" i="11" s="1"/>
  <c r="F6" i="11" l="1"/>
  <c r="J10" i="11" s="1"/>
  <c r="G12" i="6"/>
  <c r="C34" i="6"/>
  <c r="I6" i="9"/>
  <c r="H35" i="3"/>
  <c r="H4" i="10"/>
  <c r="G8" i="4"/>
  <c r="I8" i="5"/>
  <c r="F6" i="10"/>
  <c r="I8" i="1"/>
  <c r="H17" i="9"/>
  <c r="I4" i="9"/>
  <c r="J10" i="3"/>
  <c r="H30" i="5"/>
  <c r="H6" i="7"/>
  <c r="F8" i="3"/>
  <c r="F6" i="9"/>
  <c r="C20" i="7"/>
  <c r="F6" i="6"/>
  <c r="J6" i="2"/>
  <c r="I6" i="10"/>
  <c r="H6" i="6"/>
  <c r="F6" i="2"/>
  <c r="F10" i="2"/>
  <c r="F8" i="9"/>
  <c r="C17" i="8"/>
  <c r="C27" i="3"/>
  <c r="C26" i="3"/>
  <c r="C19" i="6"/>
  <c r="C23" i="5"/>
  <c r="C16" i="7"/>
  <c r="J8" i="1"/>
  <c r="G8" i="7"/>
  <c r="H31" i="3"/>
  <c r="H10" i="2"/>
  <c r="I6" i="3"/>
  <c r="F6" i="1"/>
  <c r="C18" i="6"/>
  <c r="C26" i="2"/>
  <c r="G4" i="6"/>
  <c r="F10" i="8"/>
  <c r="G8" i="10"/>
  <c r="C19" i="3"/>
  <c r="F6" i="5"/>
  <c r="G10" i="6"/>
  <c r="H35" i="2"/>
  <c r="C23" i="4"/>
  <c r="I4" i="8"/>
  <c r="J4" i="6"/>
  <c r="H22" i="3"/>
  <c r="C35" i="2"/>
  <c r="H26" i="4"/>
  <c r="G4" i="4"/>
  <c r="H4" i="8"/>
  <c r="F10" i="3"/>
  <c r="B4" i="11"/>
  <c r="G10" i="2"/>
  <c r="C35" i="5"/>
  <c r="F6" i="8"/>
  <c r="I4" i="3"/>
  <c r="H16" i="10"/>
  <c r="H34" i="4"/>
  <c r="H27" i="2"/>
  <c r="I8" i="4"/>
  <c r="H31" i="2"/>
  <c r="F12" i="6"/>
  <c r="H25" i="8"/>
  <c r="C34" i="5"/>
  <c r="C18" i="3"/>
  <c r="C30" i="6"/>
  <c r="G4" i="5"/>
  <c r="I12" i="3"/>
  <c r="F10" i="6"/>
  <c r="C24" i="9"/>
  <c r="H19" i="3"/>
  <c r="H10" i="5"/>
  <c r="J8" i="4"/>
  <c r="H6" i="1"/>
  <c r="F9" i="3"/>
  <c r="C31" i="2"/>
  <c r="H10" i="4"/>
  <c r="H4" i="6"/>
  <c r="G8" i="8"/>
  <c r="J6" i="6"/>
  <c r="C25" i="10"/>
  <c r="H26" i="2"/>
  <c r="C30" i="2"/>
  <c r="H11" i="4"/>
  <c r="C27" i="5"/>
  <c r="J6" i="3"/>
  <c r="I6" i="2"/>
  <c r="F10" i="9"/>
  <c r="H31" i="5"/>
  <c r="G10" i="8"/>
  <c r="H17" i="8"/>
  <c r="H23" i="4"/>
  <c r="C35" i="3"/>
  <c r="G10" i="9"/>
  <c r="G4" i="3"/>
  <c r="H27" i="3"/>
  <c r="J8" i="6"/>
  <c r="H4" i="5"/>
  <c r="H23" i="1"/>
  <c r="I8" i="7"/>
  <c r="J10" i="2"/>
  <c r="C31" i="5"/>
  <c r="H12" i="1"/>
  <c r="F12" i="5"/>
  <c r="J10" i="4"/>
  <c r="C26" i="6"/>
  <c r="C34" i="3"/>
  <c r="G10" i="4"/>
  <c r="H31" i="1"/>
  <c r="C35" i="4"/>
  <c r="J11" i="4"/>
  <c r="C19" i="1"/>
  <c r="F8" i="1"/>
  <c r="H35" i="6"/>
  <c r="G13" i="6"/>
  <c r="C27" i="4"/>
  <c r="C23" i="6"/>
  <c r="H19" i="6"/>
  <c r="C34" i="4"/>
  <c r="C22" i="1"/>
  <c r="C23" i="2"/>
  <c r="H22" i="1"/>
  <c r="H34" i="5"/>
  <c r="G8" i="6"/>
  <c r="C26" i="5"/>
  <c r="H24" i="8"/>
  <c r="H24" i="9"/>
  <c r="C31" i="1"/>
  <c r="I4" i="6"/>
  <c r="I6" i="4"/>
  <c r="I12" i="2"/>
  <c r="H34" i="3"/>
  <c r="H22" i="6"/>
  <c r="H16" i="9"/>
  <c r="C27" i="2"/>
  <c r="J4" i="3"/>
  <c r="H26" i="6"/>
  <c r="G12" i="4"/>
  <c r="G4" i="2"/>
  <c r="I12" i="6"/>
  <c r="F10" i="7"/>
  <c r="H35" i="4"/>
  <c r="H27" i="4"/>
  <c r="C20" i="10"/>
  <c r="H22" i="2"/>
  <c r="C27" i="6"/>
  <c r="J7" i="2"/>
  <c r="H10" i="6"/>
  <c r="G4" i="10"/>
  <c r="C35" i="6"/>
  <c r="G8" i="1"/>
  <c r="H24" i="7"/>
  <c r="C30" i="4"/>
  <c r="C19" i="5"/>
  <c r="I6" i="1"/>
  <c r="H10" i="10"/>
  <c r="C22" i="6"/>
  <c r="C22" i="2"/>
  <c r="C18" i="2"/>
  <c r="H16" i="8"/>
  <c r="H35" i="1"/>
  <c r="H4" i="1"/>
  <c r="H5" i="1" s="1"/>
  <c r="H6" i="3"/>
  <c r="H31" i="6"/>
  <c r="F7" i="8"/>
  <c r="H20" i="8"/>
  <c r="H23" i="2"/>
  <c r="F8" i="2"/>
  <c r="I4" i="4"/>
  <c r="H19" i="1"/>
  <c r="I8" i="3"/>
  <c r="H23" i="6"/>
  <c r="H19" i="4"/>
  <c r="I8" i="6"/>
  <c r="H17" i="7"/>
  <c r="F6" i="7"/>
  <c r="H30" i="2"/>
  <c r="H12" i="2"/>
  <c r="H4" i="9"/>
  <c r="F12" i="1"/>
  <c r="G8" i="2"/>
  <c r="C18" i="5"/>
  <c r="H12" i="6"/>
  <c r="H4" i="2"/>
  <c r="G4" i="7"/>
  <c r="H6" i="10"/>
  <c r="J8" i="2"/>
  <c r="H20" i="9"/>
  <c r="H27" i="1"/>
  <c r="H6" i="5"/>
  <c r="H35" i="5"/>
  <c r="H25" i="9"/>
  <c r="I12" i="1"/>
  <c r="H30" i="4"/>
  <c r="F12" i="2"/>
  <c r="H25" i="10"/>
  <c r="H18" i="5"/>
  <c r="H19" i="2"/>
  <c r="C20" i="9"/>
  <c r="J6" i="5"/>
  <c r="H21" i="10"/>
  <c r="I7" i="10"/>
  <c r="H18" i="1"/>
  <c r="H6" i="4"/>
  <c r="I6" i="8"/>
  <c r="I4" i="1"/>
  <c r="C16" i="8"/>
  <c r="G12" i="2"/>
  <c r="G8" i="3"/>
  <c r="H4" i="3"/>
  <c r="G10" i="7"/>
  <c r="G10" i="5"/>
  <c r="H6" i="9"/>
  <c r="C22" i="3"/>
  <c r="I12" i="4"/>
  <c r="H12" i="5"/>
  <c r="C18" i="4"/>
  <c r="C19" i="4"/>
  <c r="C18" i="1"/>
  <c r="C34" i="1"/>
  <c r="C25" i="8"/>
  <c r="H20" i="7"/>
  <c r="C22" i="5"/>
  <c r="H6" i="8"/>
  <c r="F6" i="4"/>
  <c r="I7" i="1"/>
  <c r="H31" i="4"/>
  <c r="H34" i="1"/>
  <c r="C23" i="3"/>
  <c r="C23" i="1"/>
  <c r="G8" i="5"/>
  <c r="I9" i="7"/>
  <c r="G11" i="5"/>
  <c r="I6" i="7"/>
  <c r="H26" i="3"/>
  <c r="C22" i="4"/>
  <c r="J10" i="5"/>
  <c r="C34" i="2"/>
  <c r="H10" i="3"/>
  <c r="J4" i="1"/>
  <c r="F10" i="5"/>
  <c r="C30" i="3"/>
  <c r="G4" i="8"/>
  <c r="G10" i="10"/>
  <c r="F8" i="7"/>
  <c r="I4" i="2"/>
  <c r="C27" i="1"/>
  <c r="H12" i="3"/>
  <c r="C20" i="8"/>
  <c r="G12" i="3"/>
  <c r="I4" i="5"/>
  <c r="C21" i="9"/>
  <c r="H26" i="5"/>
  <c r="G5" i="3"/>
  <c r="J4" i="2"/>
  <c r="H26" i="1"/>
  <c r="C24" i="7"/>
  <c r="J6" i="1"/>
  <c r="G8" i="9"/>
  <c r="G9" i="9"/>
  <c r="C16" i="9"/>
  <c r="C31" i="3"/>
  <c r="C31" i="4"/>
  <c r="H34" i="2"/>
  <c r="H21" i="7"/>
  <c r="H23" i="5"/>
  <c r="C16" i="10"/>
  <c r="F8" i="6"/>
  <c r="J10" i="1"/>
  <c r="J4" i="4"/>
  <c r="I8" i="10"/>
  <c r="G11" i="4"/>
  <c r="H16" i="7"/>
  <c r="F10" i="4"/>
  <c r="G9" i="1"/>
  <c r="F8" i="4"/>
  <c r="C30" i="5"/>
  <c r="H10" i="1"/>
  <c r="G12" i="5"/>
  <c r="J11" i="2"/>
  <c r="H27" i="6"/>
  <c r="F6" i="3"/>
  <c r="F10" i="1"/>
  <c r="C17" i="9"/>
  <c r="G9" i="2"/>
  <c r="G5" i="10"/>
  <c r="H24" i="10"/>
  <c r="F11" i="5"/>
  <c r="G9" i="4"/>
  <c r="F7" i="10"/>
  <c r="H7" i="3"/>
  <c r="I9" i="10"/>
  <c r="H5" i="5"/>
  <c r="G11" i="9"/>
  <c r="J7" i="3"/>
  <c r="I13" i="6"/>
  <c r="H11" i="6"/>
  <c r="H7" i="1"/>
  <c r="H13" i="3"/>
  <c r="C17" i="7"/>
  <c r="J9" i="2"/>
  <c r="G5" i="7"/>
  <c r="J5" i="2"/>
  <c r="J7" i="5"/>
  <c r="F9" i="6"/>
  <c r="F11" i="3"/>
  <c r="H11" i="5"/>
  <c r="G9" i="7"/>
  <c r="J7" i="6"/>
  <c r="I13" i="2"/>
  <c r="G11" i="6"/>
  <c r="I9" i="1"/>
  <c r="F11" i="6"/>
  <c r="I13" i="1"/>
  <c r="H5" i="9"/>
  <c r="I13" i="3"/>
  <c r="I5" i="3"/>
  <c r="I7" i="8"/>
  <c r="C17" i="10"/>
  <c r="H7" i="10"/>
  <c r="J7" i="1"/>
  <c r="J11" i="3"/>
  <c r="G9" i="10"/>
  <c r="H25" i="7"/>
  <c r="F7" i="3"/>
  <c r="J9" i="1"/>
  <c r="G11" i="2"/>
  <c r="G10" i="1"/>
  <c r="G11" i="1" s="1"/>
  <c r="C26" i="1"/>
  <c r="F10" i="10"/>
  <c r="G12" i="1"/>
  <c r="H22" i="5"/>
  <c r="H23" i="3"/>
  <c r="I6" i="6"/>
  <c r="I7" i="6" s="1"/>
  <c r="I4" i="10"/>
  <c r="I5" i="10" s="1"/>
  <c r="C21" i="10"/>
  <c r="H10" i="9"/>
  <c r="J10" i="6"/>
  <c r="I4" i="7"/>
  <c r="I5" i="7" s="1"/>
  <c r="C24" i="8"/>
  <c r="H18" i="2"/>
  <c r="I8" i="2"/>
  <c r="J6" i="4"/>
  <c r="H30" i="3"/>
  <c r="H11" i="10"/>
  <c r="H17" i="10"/>
  <c r="H10" i="7"/>
  <c r="C26" i="4"/>
  <c r="J8" i="3"/>
  <c r="C21" i="7"/>
  <c r="I8" i="9"/>
  <c r="I8" i="8"/>
  <c r="H18" i="3"/>
  <c r="F7" i="5"/>
  <c r="H21" i="9"/>
  <c r="I6" i="5"/>
  <c r="I7" i="5" s="1"/>
  <c r="H18" i="6"/>
  <c r="G4" i="1"/>
  <c r="G5" i="1" s="1"/>
  <c r="I12" i="5"/>
  <c r="I13" i="5" s="1"/>
  <c r="F12" i="3"/>
  <c r="H22" i="4"/>
  <c r="F8" i="10"/>
  <c r="C19" i="2"/>
  <c r="C30" i="1"/>
  <c r="C31" i="6"/>
  <c r="H10" i="8"/>
  <c r="H4" i="4"/>
  <c r="H34" i="6"/>
  <c r="H6" i="2"/>
  <c r="C24" i="10"/>
  <c r="F12" i="4"/>
  <c r="G4" i="9"/>
  <c r="C35" i="1"/>
  <c r="H4" i="7"/>
  <c r="H5" i="7" s="1"/>
  <c r="J4" i="5"/>
  <c r="J5" i="5" s="1"/>
  <c r="F8" i="8"/>
  <c r="F9" i="8" s="1"/>
  <c r="H19" i="5"/>
  <c r="H30" i="1"/>
  <c r="C25" i="9"/>
  <c r="J8" i="5"/>
  <c r="J9" i="6"/>
  <c r="H12" i="4"/>
  <c r="H5" i="3"/>
  <c r="G10" i="3"/>
  <c r="I7" i="9"/>
  <c r="H21" i="8"/>
  <c r="F8" i="5"/>
  <c r="F9" i="5" s="1"/>
  <c r="H27" i="5"/>
  <c r="H18" i="4"/>
  <c r="H30" i="6"/>
  <c r="F9" i="1"/>
  <c r="F13" i="6"/>
  <c r="H13" i="5"/>
  <c r="G5" i="2"/>
  <c r="C21" i="8"/>
  <c r="G11" i="3"/>
  <c r="H20" i="10"/>
  <c r="G13" i="1"/>
  <c r="H5" i="10"/>
  <c r="I5" i="1"/>
  <c r="C25" i="7"/>
  <c r="J5" i="3"/>
  <c r="I5" i="2"/>
  <c r="F13" i="2"/>
  <c r="H5" i="2"/>
  <c r="G9" i="3"/>
  <c r="H13" i="2"/>
  <c r="F11" i="8"/>
  <c r="G11" i="8"/>
  <c r="F11" i="7"/>
  <c r="G13" i="2"/>
  <c r="H11" i="3"/>
  <c r="F9" i="9"/>
  <c r="J9" i="4"/>
  <c r="J5" i="6"/>
  <c r="I7" i="7"/>
  <c r="G5" i="5"/>
  <c r="I9" i="3"/>
  <c r="G13" i="4"/>
  <c r="J9" i="5"/>
  <c r="G5" i="6"/>
  <c r="F9" i="10"/>
  <c r="I9" i="2"/>
  <c r="H11" i="9"/>
  <c r="F7" i="9"/>
  <c r="I9" i="8"/>
  <c r="I7" i="4"/>
  <c r="I9" i="6"/>
  <c r="H7" i="2"/>
  <c r="G5" i="4"/>
  <c r="F13" i="5"/>
  <c r="I5" i="8"/>
  <c r="G5" i="9"/>
  <c r="I9" i="4"/>
  <c r="J7" i="4"/>
  <c r="J5" i="1"/>
  <c r="F11" i="10"/>
  <c r="F7" i="2"/>
  <c r="H13" i="1"/>
  <c r="I9" i="5"/>
  <c r="G9" i="6"/>
  <c r="G9" i="8"/>
  <c r="F11" i="1"/>
  <c r="J9" i="3"/>
  <c r="I5" i="4"/>
  <c r="H7" i="6"/>
  <c r="F13" i="3"/>
  <c r="F9" i="2"/>
  <c r="H13" i="4"/>
  <c r="G13" i="3"/>
  <c r="F7" i="7"/>
  <c r="H11" i="2"/>
  <c r="H11" i="7"/>
  <c r="F9" i="4"/>
  <c r="I9" i="9"/>
  <c r="H5" i="6"/>
  <c r="F11" i="2"/>
  <c r="H11" i="8"/>
  <c r="H13" i="6"/>
  <c r="I7" i="3"/>
  <c r="G13" i="5"/>
  <c r="F13" i="1"/>
  <c r="I5" i="6"/>
  <c r="F13" i="4"/>
  <c r="H7" i="5"/>
  <c r="H5" i="8"/>
  <c r="H7" i="7"/>
  <c r="F7" i="6"/>
  <c r="H5" i="4"/>
  <c r="F11" i="9"/>
  <c r="F7" i="1"/>
  <c r="I5" i="9"/>
  <c r="K6" i="1" l="1"/>
  <c r="L7" i="1"/>
  <c r="K11" i="9"/>
  <c r="J10" i="9"/>
  <c r="L7" i="6"/>
  <c r="K6" i="6"/>
  <c r="L13" i="1"/>
  <c r="K12" i="1"/>
  <c r="K10" i="2"/>
  <c r="L11" i="2"/>
  <c r="K8" i="4"/>
  <c r="L9" i="4"/>
  <c r="K7" i="7"/>
  <c r="K8" i="2"/>
  <c r="L9" i="2"/>
  <c r="K12" i="3"/>
  <c r="L13" i="3"/>
  <c r="K5" i="9"/>
  <c r="J4" i="9"/>
  <c r="L13" i="5"/>
  <c r="K12" i="5"/>
  <c r="J8" i="10"/>
  <c r="K9" i="10"/>
  <c r="K4" i="6"/>
  <c r="L5" i="6"/>
  <c r="K9" i="9"/>
  <c r="J8" i="9"/>
  <c r="J10" i="8"/>
  <c r="K11" i="8"/>
  <c r="K12" i="2"/>
  <c r="L13" i="2"/>
  <c r="K4" i="2"/>
  <c r="L5" i="2"/>
  <c r="K12" i="6"/>
  <c r="L13" i="6"/>
  <c r="K8" i="1"/>
  <c r="L9" i="1"/>
  <c r="K9" i="8"/>
  <c r="J8" i="8"/>
  <c r="L5" i="1"/>
  <c r="K4" i="1"/>
  <c r="L7" i="5"/>
  <c r="K6" i="5"/>
  <c r="L7" i="3"/>
  <c r="K6" i="3"/>
  <c r="L11" i="3"/>
  <c r="K10" i="3"/>
  <c r="L9" i="6"/>
  <c r="K8" i="6"/>
  <c r="K5" i="7"/>
  <c r="J4" i="7"/>
  <c r="K7" i="10"/>
  <c r="K5" i="10"/>
  <c r="J4" i="10"/>
  <c r="K4" i="3"/>
  <c r="L5" i="3"/>
  <c r="L9" i="3"/>
  <c r="K8" i="3"/>
  <c r="J11" i="6"/>
  <c r="H11" i="1"/>
  <c r="J5" i="4"/>
  <c r="I5" i="5"/>
  <c r="G11" i="10"/>
  <c r="J11" i="5"/>
  <c r="F7" i="4"/>
  <c r="I13" i="4"/>
  <c r="G11" i="7"/>
  <c r="I7" i="2"/>
  <c r="F11" i="4"/>
  <c r="J11" i="1"/>
  <c r="F9" i="7"/>
  <c r="G5" i="8"/>
  <c r="G9" i="5"/>
  <c r="H7" i="8"/>
  <c r="H7" i="9"/>
  <c r="H7" i="4"/>
  <c r="K7" i="9" l="1"/>
  <c r="K7" i="8"/>
  <c r="J6" i="8"/>
  <c r="L9" i="5"/>
  <c r="K8" i="5"/>
  <c r="K5" i="8"/>
  <c r="J4" i="8"/>
  <c r="J8" i="7"/>
  <c r="K9" i="7"/>
  <c r="L11" i="4"/>
  <c r="K10" i="4"/>
  <c r="L7" i="2"/>
  <c r="K6" i="2"/>
  <c r="K11" i="7"/>
  <c r="J10" i="7"/>
  <c r="L13" i="4"/>
  <c r="K12" i="4"/>
  <c r="L7" i="4"/>
  <c r="K6" i="4"/>
  <c r="K10" i="5"/>
  <c r="L11" i="5"/>
  <c r="K11" i="10"/>
  <c r="J10" i="10"/>
  <c r="K4" i="5"/>
  <c r="L5" i="5"/>
  <c r="L5" i="4"/>
  <c r="K4" i="4"/>
  <c r="L11" i="1"/>
  <c r="K10" i="1"/>
  <c r="K10" i="6"/>
  <c r="L11" i="6"/>
</calcChain>
</file>

<file path=xl/sharedStrings.xml><?xml version="1.0" encoding="utf-8"?>
<sst xmlns="http://schemas.openxmlformats.org/spreadsheetml/2006/main" count="514" uniqueCount="169">
  <si>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</si>
  <si>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</si>
  <si>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</si>
  <si>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</si>
  <si>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</si>
  <si>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</si>
  <si>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</si>
  <si>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</si>
  <si>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</si>
  <si>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</si>
  <si>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</si>
  <si>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Группа А</t>
  </si>
  <si>
    <t>Группа В</t>
  </si>
  <si>
    <t>Группа С</t>
  </si>
  <si>
    <t>Группа D</t>
  </si>
  <si>
    <t>Группа E</t>
  </si>
  <si>
    <t>Группа F</t>
  </si>
  <si>
    <t>Группа А финал</t>
  </si>
  <si>
    <t>Группа В финал</t>
  </si>
  <si>
    <t>Группа C финал</t>
  </si>
  <si>
    <t>Группа D финал</t>
  </si>
  <si>
    <t>Кубок А</t>
  </si>
  <si>
    <t>Кубок В</t>
  </si>
  <si>
    <t>утро</t>
  </si>
  <si>
    <t>вечер</t>
  </si>
  <si>
    <t>7 и 8</t>
  </si>
  <si>
    <t>5 и 6</t>
  </si>
  <si>
    <t>За 3-е место</t>
  </si>
  <si>
    <t>3 и 4</t>
  </si>
  <si>
    <t>1 и 2</t>
  </si>
  <si>
    <t>Мишин</t>
  </si>
  <si>
    <t>Денисов</t>
  </si>
  <si>
    <t>Крошилов</t>
  </si>
  <si>
    <t>Крылова</t>
  </si>
  <si>
    <t>Березнеговская</t>
  </si>
  <si>
    <t>Савченко</t>
  </si>
  <si>
    <t>Алкина</t>
  </si>
  <si>
    <t>Догадин</t>
  </si>
  <si>
    <t>Петраков</t>
  </si>
  <si>
    <t>Панова</t>
  </si>
  <si>
    <t>Чекмарева</t>
  </si>
  <si>
    <t>Каргашин</t>
  </si>
  <si>
    <t>Африканов</t>
  </si>
  <si>
    <t>Пименова</t>
  </si>
  <si>
    <t>Большаковы</t>
  </si>
  <si>
    <t>Мишин, Смирнов, Тихонов</t>
  </si>
  <si>
    <t>Денисов, Дубовицкий, Поляков А-р</t>
  </si>
  <si>
    <t>Крошилов, Кувакин, Федотов</t>
  </si>
  <si>
    <t>Крылова, Кайтукова, Головко</t>
  </si>
  <si>
    <t>Березнеговская, Сафонов, Багаутдинова</t>
  </si>
  <si>
    <t>Савченко, Дубовицкая, Земцов</t>
  </si>
  <si>
    <t>Алкина, Артюхина, Курбанова,Казанцева</t>
  </si>
  <si>
    <t>Догадин, Петрушко, Гулинин, Колесников</t>
  </si>
  <si>
    <t>Петраков, Трофимов, Ницинский</t>
  </si>
  <si>
    <t>Панова, Кузнецова Л, Педченко</t>
  </si>
  <si>
    <t>Чекмарева, Кирдеева, Крошилова</t>
  </si>
  <si>
    <t>Каргашин, Коппа, Лукьянова</t>
  </si>
  <si>
    <t>Африканов, Михеенко, Трутнев</t>
  </si>
  <si>
    <t>Пименова, Ткаченко, Сафонова</t>
  </si>
  <si>
    <t xml:space="preserve"> </t>
  </si>
  <si>
    <t>Мурашова</t>
  </si>
  <si>
    <t>Баринова</t>
  </si>
  <si>
    <t>Лямунов</t>
  </si>
  <si>
    <t>Радченко</t>
  </si>
  <si>
    <t>Тюрина</t>
  </si>
  <si>
    <t>Гаджиев</t>
  </si>
  <si>
    <t>Бублик</t>
  </si>
  <si>
    <t>Банщиков</t>
  </si>
  <si>
    <t>Соколова</t>
  </si>
  <si>
    <t>Кирменская</t>
  </si>
  <si>
    <t>Воронов</t>
  </si>
  <si>
    <t>Рядовиков</t>
  </si>
  <si>
    <t>Филатов</t>
  </si>
  <si>
    <t>Глуховский</t>
  </si>
  <si>
    <t>Трушина</t>
  </si>
  <si>
    <t>Игрок 1</t>
  </si>
  <si>
    <t>Игрок 2</t>
  </si>
  <si>
    <t>Игрок 3</t>
  </si>
  <si>
    <t>Игрок 4</t>
  </si>
  <si>
    <t>поток</t>
  </si>
  <si>
    <t>рейт 1</t>
  </si>
  <si>
    <t>рейт 2</t>
  </si>
  <si>
    <t>рейт 3</t>
  </si>
  <si>
    <t>Рейтинг</t>
  </si>
  <si>
    <t>Петрушко А.</t>
  </si>
  <si>
    <t>Гулинин</t>
  </si>
  <si>
    <t>Колесников</t>
  </si>
  <si>
    <t>Михеенко</t>
  </si>
  <si>
    <t>Трутнев</t>
  </si>
  <si>
    <t>Кувакин</t>
  </si>
  <si>
    <t>Федотов</t>
  </si>
  <si>
    <t>Смирнов</t>
  </si>
  <si>
    <t>Тихонов</t>
  </si>
  <si>
    <t>Артюхина</t>
  </si>
  <si>
    <t>Курбанова</t>
  </si>
  <si>
    <t>Казанцева</t>
  </si>
  <si>
    <t>Коппа</t>
  </si>
  <si>
    <t>Лукьянова</t>
  </si>
  <si>
    <t>Кирдеева</t>
  </si>
  <si>
    <t>Крошилова</t>
  </si>
  <si>
    <t>Дубовицкая</t>
  </si>
  <si>
    <t>Земцов</t>
  </si>
  <si>
    <t>Дубовицкий</t>
  </si>
  <si>
    <t>Поляков Александр</t>
  </si>
  <si>
    <t>Ткаченко Анна</t>
  </si>
  <si>
    <t>Сафонова</t>
  </si>
  <si>
    <t>Трофимов А</t>
  </si>
  <si>
    <t>Ницинский</t>
  </si>
  <si>
    <t>Буштрук</t>
  </si>
  <si>
    <t>Кайтукова</t>
  </si>
  <si>
    <t>Головко</t>
  </si>
  <si>
    <t>Сафонов</t>
  </si>
  <si>
    <t>Багаутдинова</t>
  </si>
  <si>
    <t>Большаков В</t>
  </si>
  <si>
    <t>Большакова</t>
  </si>
  <si>
    <t>Большаков М</t>
  </si>
  <si>
    <t>Кузнецова Л.</t>
  </si>
  <si>
    <t>Педченко</t>
  </si>
  <si>
    <t>Жака</t>
  </si>
  <si>
    <t>Хафидо</t>
  </si>
  <si>
    <t>Шундрин М.</t>
  </si>
  <si>
    <t>Гоцфрид</t>
  </si>
  <si>
    <t>Федотовский</t>
  </si>
  <si>
    <t>Шундрин А.</t>
  </si>
  <si>
    <t>Вахрушев</t>
  </si>
  <si>
    <t>Гришков</t>
  </si>
  <si>
    <t>Давыдов</t>
  </si>
  <si>
    <t>Кравцов</t>
  </si>
  <si>
    <t>Поляков Алексей</t>
  </si>
  <si>
    <t>Мирошниченко</t>
  </si>
  <si>
    <t>Петрушко Ю.</t>
  </si>
  <si>
    <t>Бирюкова</t>
  </si>
  <si>
    <t>Павлова</t>
  </si>
  <si>
    <t>Полякова</t>
  </si>
  <si>
    <t>Трофимова</t>
  </si>
  <si>
    <t>Бейгер</t>
  </si>
  <si>
    <t>Трушин</t>
  </si>
  <si>
    <t>Чашин</t>
  </si>
  <si>
    <t>Воробьева</t>
  </si>
  <si>
    <t>Грачанац</t>
  </si>
  <si>
    <t>Капов</t>
  </si>
  <si>
    <t>Зинкеев Ю.</t>
  </si>
  <si>
    <t>Кузнецова Е.</t>
  </si>
  <si>
    <t>Тихомирова</t>
  </si>
  <si>
    <t>Папоян</t>
  </si>
  <si>
    <t>Франк</t>
  </si>
  <si>
    <t>Волков В.</t>
  </si>
  <si>
    <t>Волкова</t>
  </si>
  <si>
    <t>Козлов</t>
  </si>
  <si>
    <t>Федотовский Максим</t>
  </si>
  <si>
    <t>Мурашова, Полякова, Трофимова</t>
  </si>
  <si>
    <t>Баринова, Мирошниченко, Петрушко</t>
  </si>
  <si>
    <t>Лямунов, Шундрин М., Гоцфрид</t>
  </si>
  <si>
    <t>Радченко, Козлов, Федотовский М.</t>
  </si>
  <si>
    <t>Тюрина, Волкова, Волков В</t>
  </si>
  <si>
    <t>Гаджиев, Вахрушев, Гришков, Давыдов</t>
  </si>
  <si>
    <t>Бублик, Бирюкова, Павлова</t>
  </si>
  <si>
    <t>Банщиков, Шундрин А., Федотовский О</t>
  </si>
  <si>
    <t>Соколова, Капов, Зинкеев Ю</t>
  </si>
  <si>
    <t>Кирменская, Грачанац, Воробьева</t>
  </si>
  <si>
    <t>Воронов, Поляков А-й, Кравцов</t>
  </si>
  <si>
    <t>Рядовиков, Бейгер, Трушин</t>
  </si>
  <si>
    <t>Филатов, Жака, Хафидо</t>
  </si>
  <si>
    <t>Глуховский, Папоян, Франк</t>
  </si>
  <si>
    <t>Трушина, Кузнецова Е, Тихомирова</t>
  </si>
  <si>
    <t>fa</t>
  </si>
  <si>
    <t>fb</t>
  </si>
  <si>
    <t>fc</t>
  </si>
  <si>
    <t>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</si>
</sst>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#;\-##;0"/>
    <numFmt numFmtId="165" formatCode="\+##;\-##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0" tint="-0.14999847407452621"/>
      <name val="Calibri"/>
      <family val="2"/>
      <charset val="204"/>
      <scheme val="minor"/>
    </font>
    <font>
      <b/>
      <sz val="36"/>
      <color indexed="8"/>
      <name val="Calibri Light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19" xfId="0" applyFill="1" applyBorder="1"/>
    <xf numFmtId="0" fontId="0" fillId="0" borderId="19" xfId="0" applyBorder="1"/>
    <xf numFmtId="0" fontId="0" fillId="3" borderId="19" xfId="0" applyFill="1" applyBorder="1"/>
    <xf numFmtId="0" fontId="0" fillId="0" borderId="19" xfId="0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 indent="1"/>
    </xf>
    <xf numFmtId="0" fontId="10" fillId="4" borderId="16" xfId="0" applyFont="1" applyFill="1" applyBorder="1" applyAlignment="1">
      <alignment horizontal="left" vertical="center" wrapText="1" indent="1"/>
    </xf>
    <xf numFmtId="0" fontId="10" fillId="4" borderId="17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6" xfId="0" applyFont="1" applyFill="1" applyBorder="1" applyAlignment="1">
      <alignment horizontal="left" vertical="center" wrapText="1" indent="1"/>
    </xf>
    <xf numFmtId="0" fontId="10" fillId="0" borderId="17" xfId="0" applyFont="1" applyFill="1" applyBorder="1" applyAlignment="1">
      <alignment horizontal="left" vertical="center" wrapText="1" indent="1"/>
    </xf>
    <xf numFmtId="0" fontId="10" fillId="0" borderId="23" xfId="0" applyFont="1" applyFill="1" applyBorder="1" applyAlignment="1">
      <alignment horizontal="left" vertical="center" wrapText="1" indent="1"/>
    </xf>
    <xf numFmtId="0" fontId="10" fillId="0" borderId="24" xfId="0" applyFont="1" applyFill="1" applyBorder="1" applyAlignment="1">
      <alignment horizontal="left" vertical="center" wrapText="1" indent="1"/>
    </xf>
    <xf numFmtId="0" fontId="10" fillId="0" borderId="25" xfId="0" applyFont="1" applyFill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7" xfId="0" applyFont="1" applyFill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 indent="1"/>
    </xf>
    <xf numFmtId="0" fontId="10" fillId="3" borderId="9" xfId="0" applyFont="1" applyFill="1" applyBorder="1" applyAlignment="1">
      <alignment horizontal="left" vertical="center" wrapText="1" indent="1"/>
    </xf>
    <xf numFmtId="0" fontId="10" fillId="3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wrapText="1" indent="1"/>
    </xf>
    <xf numFmtId="0" fontId="10" fillId="3" borderId="25" xfId="0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4" borderId="8" xfId="0" applyFont="1" applyFill="1" applyBorder="1" applyAlignment="1">
      <alignment horizontal="left" vertical="center" wrapText="1" indent="1"/>
    </xf>
    <xf numFmtId="0" fontId="10" fillId="4" borderId="9" xfId="0" applyFont="1" applyFill="1" applyBorder="1" applyAlignment="1">
      <alignment horizontal="left" vertical="center" wrapText="1" indent="1"/>
    </xf>
    <xf numFmtId="0" fontId="10" fillId="4" borderId="10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29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15" sqref="E15"/>
    </sheetView>
  </sheetViews>
  <sheetFormatPr defaultRowHeight="15" x14ac:dyDescent="0.25"/>
  <cols>
    <col min="1" max="1" width="6.5703125" customWidth="1"/>
    <col min="2" max="5" width="21.140625" customWidth="1"/>
  </cols>
  <sheetData>
    <row r="1" spans="1:10" x14ac:dyDescent="0.25">
      <c r="A1" s="45"/>
      <c r="B1" s="45" t="s">
        <v>75</v>
      </c>
      <c r="C1" s="45" t="s">
        <v>76</v>
      </c>
      <c r="D1" s="45" t="s">
        <v>77</v>
      </c>
      <c r="E1" s="45" t="s">
        <v>78</v>
      </c>
      <c r="F1" s="45" t="s">
        <v>79</v>
      </c>
      <c r="G1" s="45" t="s">
        <v>80</v>
      </c>
      <c r="H1" s="45" t="s">
        <v>81</v>
      </c>
      <c r="I1" s="45" t="s">
        <v>82</v>
      </c>
      <c r="J1" s="45" t="s">
        <v>83</v>
      </c>
    </row>
    <row r="2" spans="1:10" x14ac:dyDescent="0.25">
      <c r="A2" s="46">
        <v>1</v>
      </c>
      <c r="B2" s="47" t="s">
        <v>37</v>
      </c>
      <c r="C2" s="48" t="s">
        <v>84</v>
      </c>
      <c r="D2" s="48" t="s">
        <v>85</v>
      </c>
      <c r="E2" s="48" t="s">
        <v>86</v>
      </c>
      <c r="F2" s="48" t="s">
        <v>23</v>
      </c>
      <c r="G2" s="48">
        <v>111</v>
      </c>
      <c r="H2" s="48">
        <v>104</v>
      </c>
      <c r="I2" s="48">
        <v>137</v>
      </c>
      <c r="J2" s="47">
        <f t="shared" ref="J2:J16" si="0">SUM(G2:I2)</f>
        <v>352</v>
      </c>
    </row>
    <row r="3" spans="1:10" x14ac:dyDescent="0.25">
      <c r="A3" s="46">
        <v>2</v>
      </c>
      <c r="B3" s="47" t="s">
        <v>42</v>
      </c>
      <c r="C3" s="48" t="s">
        <v>87</v>
      </c>
      <c r="D3" s="48" t="s">
        <v>88</v>
      </c>
      <c r="E3" s="48"/>
      <c r="F3" s="48" t="s">
        <v>23</v>
      </c>
      <c r="G3" s="48">
        <v>110</v>
      </c>
      <c r="H3" s="48">
        <v>112</v>
      </c>
      <c r="I3" s="48">
        <v>105</v>
      </c>
      <c r="J3" s="47">
        <f t="shared" si="0"/>
        <v>327</v>
      </c>
    </row>
    <row r="4" spans="1:10" x14ac:dyDescent="0.25">
      <c r="A4" s="46">
        <v>3</v>
      </c>
      <c r="B4" s="47" t="s">
        <v>32</v>
      </c>
      <c r="C4" s="48" t="s">
        <v>89</v>
      </c>
      <c r="D4" s="48" t="s">
        <v>90</v>
      </c>
      <c r="E4" s="48"/>
      <c r="F4" s="48" t="s">
        <v>23</v>
      </c>
      <c r="G4" s="48">
        <v>125</v>
      </c>
      <c r="H4" s="48">
        <v>46</v>
      </c>
      <c r="I4" s="48">
        <v>109</v>
      </c>
      <c r="J4" s="47">
        <f t="shared" si="0"/>
        <v>280</v>
      </c>
    </row>
    <row r="5" spans="1:10" x14ac:dyDescent="0.25">
      <c r="A5" s="46">
        <v>4</v>
      </c>
      <c r="B5" s="49" t="s">
        <v>30</v>
      </c>
      <c r="C5" s="48" t="s">
        <v>91</v>
      </c>
      <c r="D5" s="48" t="s">
        <v>92</v>
      </c>
      <c r="E5" s="48"/>
      <c r="F5" s="48" t="s">
        <v>23</v>
      </c>
      <c r="G5" s="48">
        <v>95</v>
      </c>
      <c r="H5" s="48">
        <v>67</v>
      </c>
      <c r="I5" s="48">
        <v>110</v>
      </c>
      <c r="J5" s="49">
        <f t="shared" si="0"/>
        <v>272</v>
      </c>
    </row>
    <row r="6" spans="1:10" x14ac:dyDescent="0.25">
      <c r="A6" s="46">
        <v>5</v>
      </c>
      <c r="B6" s="49" t="s">
        <v>36</v>
      </c>
      <c r="C6" s="48" t="s">
        <v>93</v>
      </c>
      <c r="D6" s="48" t="s">
        <v>94</v>
      </c>
      <c r="E6" s="48" t="s">
        <v>95</v>
      </c>
      <c r="F6" s="48" t="s">
        <v>23</v>
      </c>
      <c r="G6" s="48">
        <v>82</v>
      </c>
      <c r="H6" s="48">
        <v>90</v>
      </c>
      <c r="I6" s="48">
        <v>93</v>
      </c>
      <c r="J6" s="49">
        <f t="shared" si="0"/>
        <v>265</v>
      </c>
    </row>
    <row r="7" spans="1:10" x14ac:dyDescent="0.25">
      <c r="A7" s="46">
        <v>6</v>
      </c>
      <c r="B7" s="49" t="s">
        <v>41</v>
      </c>
      <c r="C7" s="48" t="s">
        <v>96</v>
      </c>
      <c r="D7" s="48" t="s">
        <v>97</v>
      </c>
      <c r="E7" s="48"/>
      <c r="F7" s="50" t="s">
        <v>23</v>
      </c>
      <c r="G7" s="48">
        <v>98</v>
      </c>
      <c r="H7" s="48">
        <v>53</v>
      </c>
      <c r="I7" s="48">
        <v>78</v>
      </c>
      <c r="J7" s="49">
        <f t="shared" si="0"/>
        <v>229</v>
      </c>
    </row>
    <row r="8" spans="1:10" x14ac:dyDescent="0.25">
      <c r="A8" s="46">
        <v>7</v>
      </c>
      <c r="B8" s="49" t="s">
        <v>40</v>
      </c>
      <c r="C8" s="48" t="s">
        <v>98</v>
      </c>
      <c r="D8" s="48" t="s">
        <v>99</v>
      </c>
      <c r="E8" s="48"/>
      <c r="F8" s="48" t="s">
        <v>23</v>
      </c>
      <c r="G8" s="48">
        <v>91</v>
      </c>
      <c r="H8" s="48">
        <v>18</v>
      </c>
      <c r="I8" s="48">
        <v>88</v>
      </c>
      <c r="J8" s="49">
        <f t="shared" si="0"/>
        <v>197</v>
      </c>
    </row>
    <row r="9" spans="1:10" x14ac:dyDescent="0.25">
      <c r="A9" s="46">
        <v>8</v>
      </c>
      <c r="B9" s="49" t="s">
        <v>35</v>
      </c>
      <c r="C9" s="48" t="s">
        <v>100</v>
      </c>
      <c r="D9" s="48" t="s">
        <v>101</v>
      </c>
      <c r="E9" s="48"/>
      <c r="F9" s="48" t="s">
        <v>23</v>
      </c>
      <c r="G9" s="48">
        <v>72</v>
      </c>
      <c r="H9" s="48">
        <v>50</v>
      </c>
      <c r="I9" s="48">
        <v>69</v>
      </c>
      <c r="J9" s="49">
        <f t="shared" si="0"/>
        <v>191</v>
      </c>
    </row>
    <row r="10" spans="1:10" x14ac:dyDescent="0.25">
      <c r="A10" s="46">
        <v>9</v>
      </c>
      <c r="B10" s="49" t="s">
        <v>31</v>
      </c>
      <c r="C10" s="48" t="s">
        <v>102</v>
      </c>
      <c r="D10" s="48" t="s">
        <v>103</v>
      </c>
      <c r="E10" s="48"/>
      <c r="F10" s="48" t="s">
        <v>23</v>
      </c>
      <c r="G10" s="48">
        <v>84</v>
      </c>
      <c r="H10" s="48">
        <v>92</v>
      </c>
      <c r="I10" s="48">
        <v>0</v>
      </c>
      <c r="J10" s="49">
        <f t="shared" si="0"/>
        <v>176</v>
      </c>
    </row>
    <row r="11" spans="1:10" x14ac:dyDescent="0.25">
      <c r="A11" s="46">
        <v>10</v>
      </c>
      <c r="B11" s="48" t="s">
        <v>43</v>
      </c>
      <c r="C11" s="48" t="s">
        <v>104</v>
      </c>
      <c r="D11" s="48" t="s">
        <v>105</v>
      </c>
      <c r="E11" s="48"/>
      <c r="F11" s="48" t="s">
        <v>23</v>
      </c>
      <c r="G11" s="48">
        <v>61</v>
      </c>
      <c r="H11" s="48">
        <v>24</v>
      </c>
      <c r="I11" s="48">
        <v>36</v>
      </c>
      <c r="J11" s="48">
        <f t="shared" si="0"/>
        <v>121</v>
      </c>
    </row>
    <row r="12" spans="1:10" x14ac:dyDescent="0.25">
      <c r="A12" s="46">
        <v>11</v>
      </c>
      <c r="B12" s="48" t="s">
        <v>38</v>
      </c>
      <c r="C12" s="48" t="s">
        <v>106</v>
      </c>
      <c r="D12" s="48" t="s">
        <v>107</v>
      </c>
      <c r="E12" s="48" t="s">
        <v>108</v>
      </c>
      <c r="F12" s="48" t="s">
        <v>23</v>
      </c>
      <c r="G12" s="48">
        <v>4</v>
      </c>
      <c r="H12" s="48">
        <v>58</v>
      </c>
      <c r="I12" s="48">
        <v>20</v>
      </c>
      <c r="J12" s="48">
        <f t="shared" si="0"/>
        <v>82</v>
      </c>
    </row>
    <row r="13" spans="1:10" x14ac:dyDescent="0.25">
      <c r="A13" s="46">
        <v>12</v>
      </c>
      <c r="B13" s="48" t="s">
        <v>33</v>
      </c>
      <c r="C13" s="48" t="s">
        <v>109</v>
      </c>
      <c r="D13" s="48" t="s">
        <v>110</v>
      </c>
      <c r="E13" s="48"/>
      <c r="F13" s="48" t="s">
        <v>23</v>
      </c>
      <c r="G13" s="48">
        <v>43</v>
      </c>
      <c r="H13" s="48">
        <v>13</v>
      </c>
      <c r="I13" s="48">
        <v>8</v>
      </c>
      <c r="J13" s="48">
        <f t="shared" si="0"/>
        <v>64</v>
      </c>
    </row>
    <row r="14" spans="1:10" x14ac:dyDescent="0.25">
      <c r="A14" s="46">
        <v>13</v>
      </c>
      <c r="B14" s="48" t="s">
        <v>34</v>
      </c>
      <c r="C14" s="48" t="s">
        <v>111</v>
      </c>
      <c r="D14" s="48" t="s">
        <v>112</v>
      </c>
      <c r="E14" s="48"/>
      <c r="F14" s="48" t="s">
        <v>23</v>
      </c>
      <c r="G14" s="48">
        <v>47</v>
      </c>
      <c r="H14" s="48">
        <v>0</v>
      </c>
      <c r="I14" s="48">
        <v>10</v>
      </c>
      <c r="J14" s="48">
        <f t="shared" si="0"/>
        <v>57</v>
      </c>
    </row>
    <row r="15" spans="1:10" x14ac:dyDescent="0.25">
      <c r="A15" s="46">
        <v>14</v>
      </c>
      <c r="B15" s="48" t="s">
        <v>113</v>
      </c>
      <c r="C15" s="48" t="s">
        <v>114</v>
      </c>
      <c r="D15" s="48" t="s">
        <v>115</v>
      </c>
      <c r="E15" s="48"/>
      <c r="F15" s="48" t="s">
        <v>23</v>
      </c>
      <c r="G15" s="48">
        <v>15</v>
      </c>
      <c r="H15" s="48">
        <v>22</v>
      </c>
      <c r="I15" s="48">
        <v>2</v>
      </c>
      <c r="J15" s="48">
        <f t="shared" si="0"/>
        <v>39</v>
      </c>
    </row>
    <row r="16" spans="1:10" x14ac:dyDescent="0.25">
      <c r="A16" s="46">
        <v>15</v>
      </c>
      <c r="B16" s="48" t="s">
        <v>116</v>
      </c>
      <c r="C16" s="48" t="s">
        <v>39</v>
      </c>
      <c r="D16" s="48" t="s">
        <v>117</v>
      </c>
      <c r="E16" s="48"/>
      <c r="F16" s="48" t="s">
        <v>23</v>
      </c>
      <c r="G16" s="48">
        <v>0</v>
      </c>
      <c r="H16" s="48">
        <v>0</v>
      </c>
      <c r="I16" s="48">
        <v>0</v>
      </c>
      <c r="J16" s="48">
        <f t="shared" si="0"/>
        <v>0</v>
      </c>
    </row>
    <row r="17" spans="1:10" x14ac:dyDescent="0.25">
      <c r="A17" s="46"/>
      <c r="B17" s="48"/>
      <c r="C17" s="48"/>
      <c r="D17" s="48"/>
      <c r="E17" s="48"/>
      <c r="F17" s="48"/>
      <c r="G17" s="48"/>
      <c r="H17" s="48"/>
      <c r="I17" s="48"/>
      <c r="J17" s="48"/>
    </row>
    <row r="18" spans="1:10" x14ac:dyDescent="0.25">
      <c r="A18" s="46">
        <v>1</v>
      </c>
      <c r="B18" s="47" t="s">
        <v>72</v>
      </c>
      <c r="C18" s="48" t="s">
        <v>118</v>
      </c>
      <c r="D18" s="48" t="s">
        <v>119</v>
      </c>
      <c r="E18" s="48"/>
      <c r="F18" s="48" t="s">
        <v>24</v>
      </c>
      <c r="G18" s="48">
        <v>109</v>
      </c>
      <c r="H18" s="48">
        <v>152</v>
      </c>
      <c r="I18" s="48">
        <v>144</v>
      </c>
      <c r="J18" s="47">
        <f t="shared" ref="J18:J32" si="1">SUM(G18:I18)</f>
        <v>405</v>
      </c>
    </row>
    <row r="19" spans="1:10" x14ac:dyDescent="0.25">
      <c r="A19" s="46">
        <v>2</v>
      </c>
      <c r="B19" s="47" t="s">
        <v>62</v>
      </c>
      <c r="C19" s="48" t="s">
        <v>120</v>
      </c>
      <c r="D19" s="48" t="s">
        <v>121</v>
      </c>
      <c r="E19" s="48"/>
      <c r="F19" s="48" t="s">
        <v>24</v>
      </c>
      <c r="G19" s="48">
        <v>121</v>
      </c>
      <c r="H19" s="48">
        <v>108</v>
      </c>
      <c r="I19" s="48">
        <v>121</v>
      </c>
      <c r="J19" s="47">
        <f t="shared" si="1"/>
        <v>350</v>
      </c>
    </row>
    <row r="20" spans="1:10" x14ac:dyDescent="0.25">
      <c r="A20" s="46">
        <v>3</v>
      </c>
      <c r="B20" s="47" t="s">
        <v>67</v>
      </c>
      <c r="C20" s="48" t="s">
        <v>122</v>
      </c>
      <c r="D20" s="48" t="s">
        <v>123</v>
      </c>
      <c r="E20" s="48"/>
      <c r="F20" s="48" t="s">
        <v>24</v>
      </c>
      <c r="G20" s="48">
        <v>109</v>
      </c>
      <c r="H20" s="48">
        <v>104</v>
      </c>
      <c r="I20" s="48">
        <v>96</v>
      </c>
      <c r="J20" s="47">
        <f t="shared" si="1"/>
        <v>309</v>
      </c>
    </row>
    <row r="21" spans="1:10" x14ac:dyDescent="0.25">
      <c r="A21" s="46">
        <v>4</v>
      </c>
      <c r="B21" s="49" t="s">
        <v>65</v>
      </c>
      <c r="C21" s="48" t="s">
        <v>124</v>
      </c>
      <c r="D21" s="48" t="s">
        <v>125</v>
      </c>
      <c r="E21" s="48" t="s">
        <v>126</v>
      </c>
      <c r="F21" s="48" t="s">
        <v>24</v>
      </c>
      <c r="G21" s="48">
        <v>75</v>
      </c>
      <c r="H21" s="48">
        <v>104</v>
      </c>
      <c r="I21" s="48">
        <v>96</v>
      </c>
      <c r="J21" s="49">
        <f t="shared" si="1"/>
        <v>275</v>
      </c>
    </row>
    <row r="22" spans="1:10" x14ac:dyDescent="0.25">
      <c r="A22" s="46">
        <v>5</v>
      </c>
      <c r="B22" s="49" t="s">
        <v>70</v>
      </c>
      <c r="C22" s="48" t="s">
        <v>127</v>
      </c>
      <c r="D22" s="48" t="s">
        <v>128</v>
      </c>
      <c r="E22" s="48"/>
      <c r="F22" s="48" t="s">
        <v>24</v>
      </c>
      <c r="G22" s="48">
        <v>101</v>
      </c>
      <c r="H22" s="48">
        <v>62</v>
      </c>
      <c r="I22" s="48">
        <v>85</v>
      </c>
      <c r="J22" s="49">
        <f t="shared" si="1"/>
        <v>248</v>
      </c>
    </row>
    <row r="23" spans="1:10" x14ac:dyDescent="0.25">
      <c r="A23" s="46">
        <v>6</v>
      </c>
      <c r="B23" s="49" t="s">
        <v>61</v>
      </c>
      <c r="C23" s="48" t="s">
        <v>129</v>
      </c>
      <c r="D23" s="48" t="s">
        <v>130</v>
      </c>
      <c r="E23" s="48" t="s">
        <v>125</v>
      </c>
      <c r="F23" s="48" t="s">
        <v>24</v>
      </c>
      <c r="G23" s="48">
        <v>57</v>
      </c>
      <c r="H23" s="48">
        <v>69</v>
      </c>
      <c r="I23" s="48">
        <v>80</v>
      </c>
      <c r="J23" s="49">
        <f t="shared" si="1"/>
        <v>206</v>
      </c>
    </row>
    <row r="24" spans="1:10" x14ac:dyDescent="0.25">
      <c r="A24" s="46">
        <v>7</v>
      </c>
      <c r="B24" s="49" t="s">
        <v>66</v>
      </c>
      <c r="C24" s="48" t="s">
        <v>131</v>
      </c>
      <c r="D24" s="48" t="s">
        <v>132</v>
      </c>
      <c r="E24" s="48"/>
      <c r="F24" s="48" t="s">
        <v>24</v>
      </c>
      <c r="G24" s="48">
        <v>71</v>
      </c>
      <c r="H24" s="48">
        <v>48</v>
      </c>
      <c r="I24" s="48">
        <v>87</v>
      </c>
      <c r="J24" s="49">
        <f t="shared" si="1"/>
        <v>206</v>
      </c>
    </row>
    <row r="25" spans="1:10" x14ac:dyDescent="0.25">
      <c r="A25" s="46">
        <v>8</v>
      </c>
      <c r="B25" s="49" t="s">
        <v>60</v>
      </c>
      <c r="C25" s="48" t="s">
        <v>133</v>
      </c>
      <c r="D25" s="48" t="s">
        <v>134</v>
      </c>
      <c r="E25" s="48"/>
      <c r="F25" s="48" t="s">
        <v>24</v>
      </c>
      <c r="G25" s="48">
        <v>61</v>
      </c>
      <c r="H25" s="48">
        <v>75</v>
      </c>
      <c r="I25" s="48">
        <v>48</v>
      </c>
      <c r="J25" s="49">
        <f t="shared" si="1"/>
        <v>184</v>
      </c>
    </row>
    <row r="26" spans="1:10" x14ac:dyDescent="0.25">
      <c r="A26" s="46">
        <v>9</v>
      </c>
      <c r="B26" s="49" t="s">
        <v>71</v>
      </c>
      <c r="C26" s="48" t="s">
        <v>135</v>
      </c>
      <c r="D26" s="48" t="s">
        <v>136</v>
      </c>
      <c r="E26" s="48" t="s">
        <v>137</v>
      </c>
      <c r="F26" s="48" t="s">
        <v>24</v>
      </c>
      <c r="G26" s="48">
        <v>68</v>
      </c>
      <c r="H26" s="48">
        <v>55</v>
      </c>
      <c r="I26" s="48">
        <v>0</v>
      </c>
      <c r="J26" s="49">
        <f t="shared" si="1"/>
        <v>123</v>
      </c>
    </row>
    <row r="27" spans="1:10" x14ac:dyDescent="0.25">
      <c r="A27" s="46">
        <v>10</v>
      </c>
      <c r="B27" s="48" t="s">
        <v>69</v>
      </c>
      <c r="C27" s="48" t="s">
        <v>138</v>
      </c>
      <c r="D27" s="48" t="s">
        <v>139</v>
      </c>
      <c r="E27" s="48"/>
      <c r="F27" s="48" t="s">
        <v>24</v>
      </c>
      <c r="G27" s="48">
        <v>52</v>
      </c>
      <c r="H27" s="48">
        <v>31</v>
      </c>
      <c r="I27" s="48"/>
      <c r="J27" s="48">
        <f t="shared" si="1"/>
        <v>83</v>
      </c>
    </row>
    <row r="28" spans="1:10" x14ac:dyDescent="0.25">
      <c r="A28" s="46">
        <v>11</v>
      </c>
      <c r="B28" s="48" t="s">
        <v>68</v>
      </c>
      <c r="C28" s="48" t="s">
        <v>140</v>
      </c>
      <c r="D28" s="48" t="s">
        <v>141</v>
      </c>
      <c r="E28" s="48"/>
      <c r="F28" s="48" t="s">
        <v>24</v>
      </c>
      <c r="G28" s="48">
        <v>30</v>
      </c>
      <c r="H28" s="48">
        <v>54</v>
      </c>
      <c r="I28" s="48">
        <v>2</v>
      </c>
      <c r="J28" s="48">
        <f t="shared" si="1"/>
        <v>86</v>
      </c>
    </row>
    <row r="29" spans="1:10" x14ac:dyDescent="0.25">
      <c r="A29" s="46">
        <v>12</v>
      </c>
      <c r="B29" s="48" t="s">
        <v>74</v>
      </c>
      <c r="C29" s="48" t="s">
        <v>142</v>
      </c>
      <c r="D29" s="48" t="s">
        <v>143</v>
      </c>
      <c r="E29" s="48"/>
      <c r="F29" s="48" t="s">
        <v>24</v>
      </c>
      <c r="G29" s="48">
        <v>28</v>
      </c>
      <c r="H29" s="48">
        <v>6</v>
      </c>
      <c r="I29" s="48">
        <v>0</v>
      </c>
      <c r="J29" s="48">
        <f t="shared" si="1"/>
        <v>34</v>
      </c>
    </row>
    <row r="30" spans="1:10" x14ac:dyDescent="0.25">
      <c r="A30" s="46">
        <v>13</v>
      </c>
      <c r="B30" s="48" t="s">
        <v>73</v>
      </c>
      <c r="C30" s="48" t="s">
        <v>144</v>
      </c>
      <c r="D30" s="48" t="s">
        <v>145</v>
      </c>
      <c r="E30" s="48"/>
      <c r="F30" s="48" t="s">
        <v>24</v>
      </c>
      <c r="G30" s="48">
        <v>1</v>
      </c>
      <c r="H30" s="48">
        <v>0</v>
      </c>
      <c r="I30" s="48">
        <v>0</v>
      </c>
      <c r="J30" s="48">
        <f t="shared" si="1"/>
        <v>1</v>
      </c>
    </row>
    <row r="31" spans="1:10" x14ac:dyDescent="0.25">
      <c r="A31" s="46">
        <v>14</v>
      </c>
      <c r="B31" s="48" t="s">
        <v>64</v>
      </c>
      <c r="C31" s="48" t="s">
        <v>146</v>
      </c>
      <c r="D31" s="48" t="s">
        <v>147</v>
      </c>
      <c r="E31" s="48"/>
      <c r="F31" s="48" t="s">
        <v>24</v>
      </c>
      <c r="G31" s="48">
        <v>0</v>
      </c>
      <c r="H31" s="48">
        <v>0</v>
      </c>
      <c r="I31" s="48">
        <v>0</v>
      </c>
      <c r="J31" s="48">
        <f t="shared" si="1"/>
        <v>0</v>
      </c>
    </row>
    <row r="32" spans="1:10" x14ac:dyDescent="0.25">
      <c r="A32" s="46">
        <v>15</v>
      </c>
      <c r="B32" s="48" t="s">
        <v>63</v>
      </c>
      <c r="C32" s="48" t="s">
        <v>148</v>
      </c>
      <c r="D32" s="48" t="s">
        <v>149</v>
      </c>
      <c r="E32" s="48"/>
      <c r="F32" s="48" t="s">
        <v>24</v>
      </c>
      <c r="G32" s="48"/>
      <c r="H32" s="48"/>
      <c r="I32" s="48"/>
      <c r="J32" s="48">
        <f t="shared" si="1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N13" sqref="N13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31.5" x14ac:dyDescent="0.25">
      <c r="B1" s="77" t="s">
        <v>19</v>
      </c>
      <c r="C1" s="77"/>
      <c r="D1" s="77"/>
      <c r="E1" s="77"/>
      <c r="F1" s="77"/>
      <c r="G1" s="77"/>
      <c r="H1" s="77"/>
      <c r="I1" s="77"/>
      <c r="J1" s="77"/>
      <c r="K1" s="77"/>
    </row>
    <row r="2" spans="1:13" ht="15.75" thickBot="1" x14ac:dyDescent="0.3"/>
    <row r="3" spans="1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81">
        <v>1</v>
      </c>
      <c r="C4" s="89" t="s">
        <v>51</v>
      </c>
      <c r="D4" s="90"/>
      <c r="E4" s="91"/>
      <c r="F4" s="6" t="s">
        <v>4</v>
      </c>
      <c r="G4" s="7" t="str">
        <f ca="1">INDIRECT(ADDRESS(21,6))&amp;":"&amp;INDIRECT(ADDRESS(21,7))</f>
        <v>13:3</v>
      </c>
      <c r="H4" s="7" t="str">
        <f ca="1">INDIRECT(ADDRESS(25,7))&amp;":"&amp;INDIRECT(ADDRESS(25,6))</f>
        <v>13:5</v>
      </c>
      <c r="I4" s="8" t="str">
        <f ca="1">INDIRECT(ADDRESS(16,6))&amp;":"&amp;INDIRECT(ADDRESS(16,7))</f>
        <v>13:7</v>
      </c>
      <c r="J4" s="85">
        <f ca="1">IF(COUNT(F5:I5)=0,"",COUNTIF(F5:I5,"&gt;0")+0.5*COUNTIF(F5:I5,0))</f>
        <v>3</v>
      </c>
      <c r="K4" s="9"/>
      <c r="L4" s="76">
        <v>1</v>
      </c>
    </row>
    <row r="5" spans="1:13" ht="21" x14ac:dyDescent="0.25">
      <c r="B5" s="58"/>
      <c r="C5" s="65"/>
      <c r="D5" s="66"/>
      <c r="E5" s="67"/>
      <c r="F5" s="10" t="s">
        <v>4</v>
      </c>
      <c r="G5" s="11">
        <f ca="1">IF(LEN(INDIRECT(ADDRESS(ROW()-1, COLUMN())))=1,"",INDIRECT(ADDRESS(21,6))-INDIRECT(ADDRESS(21,7)))</f>
        <v>10</v>
      </c>
      <c r="H5" s="11">
        <f ca="1">IF(LEN(INDIRECT(ADDRESS(ROW()-1, COLUMN())))=1,"",INDIRECT(ADDRESS(25,7))-INDIRECT(ADDRESS(25,6)))</f>
        <v>8</v>
      </c>
      <c r="I5" s="12">
        <f ca="1">IF(LEN(INDIRECT(ADDRESS(ROW()-1, COLUMN())))=1,"",INDIRECT(ADDRESS(16,6))-INDIRECT(ADDRESS(16,7)))</f>
        <v>6</v>
      </c>
      <c r="J5" s="62"/>
      <c r="K5" s="11">
        <f ca="1">IF(COUNT(F5:I5)=0,"",SUM(F5:I5))</f>
        <v>24</v>
      </c>
      <c r="L5" s="63"/>
    </row>
    <row r="6" spans="1:13" ht="21" x14ac:dyDescent="0.25">
      <c r="B6" s="57">
        <v>2</v>
      </c>
      <c r="C6" s="65" t="s">
        <v>152</v>
      </c>
      <c r="D6" s="66"/>
      <c r="E6" s="67"/>
      <c r="F6" s="13" t="str">
        <f ca="1">INDIRECT(ADDRESS(21,7))&amp;":"&amp;INDIRECT(ADDRESS(21,6))</f>
        <v>3:13</v>
      </c>
      <c r="G6" s="14" t="s">
        <v>4</v>
      </c>
      <c r="H6" s="15" t="str">
        <f ca="1">INDIRECT(ADDRESS(17,6))&amp;":"&amp;INDIRECT(ADDRESS(17,7))</f>
        <v>11:8</v>
      </c>
      <c r="I6" s="16" t="str">
        <f ca="1">INDIRECT(ADDRESS(24,6))&amp;":"&amp;INDIRECT(ADDRESS(24,7))</f>
        <v>13:9</v>
      </c>
      <c r="J6" s="62">
        <v>2</v>
      </c>
      <c r="K6" s="11"/>
      <c r="L6" s="63">
        <v>2</v>
      </c>
    </row>
    <row r="7" spans="1:13" ht="21" x14ac:dyDescent="0.25">
      <c r="B7" s="58"/>
      <c r="C7" s="65"/>
      <c r="D7" s="66"/>
      <c r="E7" s="67"/>
      <c r="F7" s="17">
        <f ca="1">IF(LEN(INDIRECT(ADDRESS(ROW()-1, COLUMN())))=1,"",INDIRECT(ADDRESS(21,7))-INDIRECT(ADDRESS(21,6)))</f>
        <v>-10</v>
      </c>
      <c r="G7" s="18" t="s">
        <v>4</v>
      </c>
      <c r="H7" s="11">
        <f ca="1">IF(LEN(INDIRECT(ADDRESS(ROW()-1, COLUMN())))=1,"",INDIRECT(ADDRESS(17,6))-INDIRECT(ADDRESS(17,7)))</f>
        <v>3</v>
      </c>
      <c r="I7" s="12">
        <f ca="1">IF(LEN(INDIRECT(ADDRESS(ROW()-1, COLUMN())))=1,"",INDIRECT(ADDRESS(24,6))-INDIRECT(ADDRESS(24,7)))</f>
        <v>4</v>
      </c>
      <c r="J7" s="62"/>
      <c r="K7" s="11">
        <f ca="1">IF(COUNT(F7:I7)=0,"",SUM(F7:I7))</f>
        <v>-3</v>
      </c>
      <c r="L7" s="63"/>
    </row>
    <row r="8" spans="1:13" ht="21" x14ac:dyDescent="0.25">
      <c r="B8" s="57">
        <v>3</v>
      </c>
      <c r="C8" s="65" t="s">
        <v>151</v>
      </c>
      <c r="D8" s="66"/>
      <c r="E8" s="67"/>
      <c r="F8" s="13" t="str">
        <f ca="1">INDIRECT(ADDRESS(25,6))&amp;":"&amp;INDIRECT(ADDRESS(25,7))</f>
        <v>5:13</v>
      </c>
      <c r="G8" s="15" t="str">
        <f ca="1">INDIRECT(ADDRESS(17,7))&amp;":"&amp;INDIRECT(ADDRESS(17,6))</f>
        <v>8:11</v>
      </c>
      <c r="H8" s="14" t="s">
        <v>4</v>
      </c>
      <c r="I8" s="16" t="str">
        <f ca="1">INDIRECT(ADDRESS(20,7))&amp;":"&amp;INDIRECT(ADDRESS(20,6))</f>
        <v>13:9</v>
      </c>
      <c r="J8" s="62">
        <f ca="1">IF(COUNT(F9:I9)=0,"",COUNTIF(F9:I9,"&gt;0")+0.5*COUNTIF(F9:I9,0))</f>
        <v>1</v>
      </c>
      <c r="K8" s="11"/>
      <c r="L8" s="63">
        <v>3</v>
      </c>
    </row>
    <row r="9" spans="1:13" ht="21" x14ac:dyDescent="0.25">
      <c r="B9" s="58"/>
      <c r="C9" s="65"/>
      <c r="D9" s="66"/>
      <c r="E9" s="67"/>
      <c r="F9" s="17">
        <f ca="1">IF(LEN(INDIRECT(ADDRESS(ROW()-1, COLUMN())))=1,"",INDIRECT(ADDRESS(25,6))-INDIRECT(ADDRESS(25,7)))</f>
        <v>-8</v>
      </c>
      <c r="G9" s="11">
        <f ca="1">IF(LEN(INDIRECT(ADDRESS(ROW()-1, COLUMN())))=1,"",INDIRECT(ADDRESS(17,7))-INDIRECT(ADDRESS(17,6)))</f>
        <v>-3</v>
      </c>
      <c r="H9" s="18" t="s">
        <v>4</v>
      </c>
      <c r="I9" s="12">
        <f ca="1">IF(LEN(INDIRECT(ADDRESS(ROW()-1, COLUMN())))=1,"",INDIRECT(ADDRESS(20,7))-INDIRECT(ADDRESS(20,6)))</f>
        <v>4</v>
      </c>
      <c r="J9" s="62"/>
      <c r="K9" s="11">
        <f ca="1">IF(COUNT(F9:I9)=0,"",SUM(F9:I9))</f>
        <v>-7</v>
      </c>
      <c r="L9" s="63"/>
    </row>
    <row r="10" spans="1:13" ht="21" x14ac:dyDescent="0.25">
      <c r="B10" s="57">
        <v>4</v>
      </c>
      <c r="C10" s="65" t="s">
        <v>48</v>
      </c>
      <c r="D10" s="66"/>
      <c r="E10" s="67"/>
      <c r="F10" s="13" t="str">
        <f ca="1">INDIRECT(ADDRESS(16,7))&amp;":"&amp;INDIRECT(ADDRESS(16,6))</f>
        <v>7:13</v>
      </c>
      <c r="G10" s="15" t="str">
        <f ca="1">INDIRECT(ADDRESS(24,7))&amp;":"&amp;INDIRECT(ADDRESS(24,6))</f>
        <v>9:13</v>
      </c>
      <c r="H10" s="15" t="str">
        <f ca="1">INDIRECT(ADDRESS(20,6))&amp;":"&amp;INDIRECT(ADDRESS(20,7))</f>
        <v>9:13</v>
      </c>
      <c r="I10" s="19" t="s">
        <v>4</v>
      </c>
      <c r="J10" s="62">
        <f ca="1">IF(COUNT(F11:I11)=0,"",COUNTIF(F11:I11,"&gt;0")+0.5*COUNTIF(F11:I11,0))</f>
        <v>0</v>
      </c>
      <c r="K10" s="11"/>
      <c r="L10" s="63">
        <v>4</v>
      </c>
    </row>
    <row r="11" spans="1:13" ht="21.75" thickBot="1" x14ac:dyDescent="0.3">
      <c r="B11" s="64"/>
      <c r="C11" s="68"/>
      <c r="D11" s="69"/>
      <c r="E11" s="70"/>
      <c r="F11" s="20">
        <f ca="1">IF(LEN(INDIRECT(ADDRESS(ROW()-1, COLUMN())))=1,"",INDIRECT(ADDRESS(16,7))-INDIRECT(ADDRESS(16,6)))</f>
        <v>-6</v>
      </c>
      <c r="G11" s="21">
        <f ca="1">IF(LEN(INDIRECT(ADDRESS(ROW()-1, COLUMN())))=1,"",INDIRECT(ADDRESS(24,7))-INDIRECT(ADDRESS(24,6)))</f>
        <v>-4</v>
      </c>
      <c r="H11" s="21">
        <f ca="1">IF(LEN(INDIRECT(ADDRESS(ROW()-1, COLUMN())))=1,"",INDIRECT(ADDRESS(20,6))-INDIRECT(ADDRESS(20,7)))</f>
        <v>-4</v>
      </c>
      <c r="I11" s="22" t="s">
        <v>4</v>
      </c>
      <c r="J11" s="71"/>
      <c r="K11" s="21">
        <f ca="1">IF(COUNT(F11:I11)=0,"",SUM(F11:I11))</f>
        <v>-14</v>
      </c>
      <c r="L11" s="72"/>
    </row>
    <row r="15" spans="1:13" s="24" customFormat="1" ht="21.75" thickBot="1" x14ac:dyDescent="0.4">
      <c r="A15" s="23"/>
      <c r="B15" s="53" t="s">
        <v>5</v>
      </c>
      <c r="C15" s="53"/>
      <c r="D15" s="53"/>
      <c r="E15" s="53"/>
      <c r="F15" s="53"/>
      <c r="G15" s="53"/>
      <c r="H15" s="53"/>
      <c r="I15" s="53"/>
      <c r="J15" s="53"/>
      <c r="K15" s="53"/>
      <c r="M15" s="34"/>
    </row>
    <row r="16" spans="1:13" s="24" customFormat="1" ht="21.75" thickBot="1" x14ac:dyDescent="0.4">
      <c r="A16" s="23"/>
      <c r="B16" s="26">
        <v>1</v>
      </c>
      <c r="C16" s="54" t="str">
        <f ca="1">IF(ISBLANK(INDIRECT(ADDRESS(B16*2+2,3))),"",INDIRECT(ADDRESS(B16*2+2,3)))</f>
        <v>Алкина, Артюхина, Курбанова,Казанцева</v>
      </c>
      <c r="D16" s="54"/>
      <c r="E16" s="55"/>
      <c r="F16" s="27">
        <v>13</v>
      </c>
      <c r="G16" s="28">
        <v>7</v>
      </c>
      <c r="H16" s="56" t="str">
        <f ca="1">IF(ISBLANK(INDIRECT(ADDRESS(K16*2+2,3))),"",INDIRECT(ADDRESS(K16*2+2,3)))</f>
        <v>Крылова, Кайтукова, Головко</v>
      </c>
      <c r="I16" s="54"/>
      <c r="J16" s="54"/>
      <c r="K16" s="26">
        <v>4</v>
      </c>
      <c r="L16" s="29" t="s">
        <v>6</v>
      </c>
      <c r="M16" s="31">
        <v>5</v>
      </c>
    </row>
    <row r="17" spans="1:13" s="24" customFormat="1" ht="21.75" thickBot="1" x14ac:dyDescent="0.4">
      <c r="A17" s="23"/>
      <c r="B17" s="26">
        <v>2</v>
      </c>
      <c r="C17" s="54" t="str">
        <f ca="1">IF(ISBLANK(INDIRECT(ADDRESS(B17*2+2,3))),"",INDIRECT(ADDRESS(B17*2+2,3)))</f>
        <v>Лямунов, Шундрин М., Гоцфрид</v>
      </c>
      <c r="D17" s="54"/>
      <c r="E17" s="55"/>
      <c r="F17" s="27">
        <v>11</v>
      </c>
      <c r="G17" s="28">
        <v>8</v>
      </c>
      <c r="H17" s="56" t="str">
        <f ca="1">IF(ISBLANK(INDIRECT(ADDRESS(K17*2+2,3))),"",INDIRECT(ADDRESS(K17*2+2,3)))</f>
        <v>Баринова, Мирошниченко, Петрушко</v>
      </c>
      <c r="I17" s="54"/>
      <c r="J17" s="54"/>
      <c r="K17" s="26">
        <v>3</v>
      </c>
      <c r="L17" s="29" t="s">
        <v>6</v>
      </c>
      <c r="M17" s="31">
        <v>6</v>
      </c>
    </row>
    <row r="18" spans="1:13" s="24" customFormat="1" ht="21" x14ac:dyDescent="0.35">
      <c r="A18" s="23"/>
      <c r="M18" s="31"/>
    </row>
    <row r="19" spans="1:13" s="24" customFormat="1" ht="21.75" thickBot="1" x14ac:dyDescent="0.4">
      <c r="A19" s="23"/>
      <c r="B19" s="53" t="s">
        <v>7</v>
      </c>
      <c r="C19" s="53"/>
      <c r="D19" s="53"/>
      <c r="E19" s="53"/>
      <c r="F19" s="53"/>
      <c r="G19" s="53"/>
      <c r="H19" s="53"/>
      <c r="I19" s="53"/>
      <c r="J19" s="53"/>
      <c r="K19" s="53"/>
      <c r="M19" s="31"/>
    </row>
    <row r="20" spans="1:13" s="24" customFormat="1" ht="21.75" thickBot="1" x14ac:dyDescent="0.4">
      <c r="A20" s="23"/>
      <c r="B20" s="26">
        <v>4</v>
      </c>
      <c r="C20" s="54" t="str">
        <f ca="1">IF(ISBLANK(INDIRECT(ADDRESS(B20*2+2,3))),"",INDIRECT(ADDRESS(B20*2+2,3)))</f>
        <v>Крылова, Кайтукова, Головко</v>
      </c>
      <c r="D20" s="54"/>
      <c r="E20" s="55"/>
      <c r="F20" s="27">
        <v>9</v>
      </c>
      <c r="G20" s="28">
        <v>13</v>
      </c>
      <c r="H20" s="56" t="str">
        <f ca="1">IF(ISBLANK(INDIRECT(ADDRESS(K20*2+2,3))),"",INDIRECT(ADDRESS(K20*2+2,3)))</f>
        <v>Баринова, Мирошниченко, Петрушко</v>
      </c>
      <c r="I20" s="54"/>
      <c r="J20" s="54"/>
      <c r="K20" s="26">
        <v>3</v>
      </c>
      <c r="L20" s="29" t="s">
        <v>6</v>
      </c>
      <c r="M20" s="31">
        <v>7</v>
      </c>
    </row>
    <row r="21" spans="1:13" s="24" customFormat="1" ht="21.75" thickBot="1" x14ac:dyDescent="0.4">
      <c r="A21" s="23"/>
      <c r="B21" s="26">
        <v>1</v>
      </c>
      <c r="C21" s="54" t="str">
        <f ca="1">IF(ISBLANK(INDIRECT(ADDRESS(B21*2+2,3))),"",INDIRECT(ADDRESS(B21*2+2,3)))</f>
        <v>Алкина, Артюхина, Курбанова,Казанцева</v>
      </c>
      <c r="D21" s="54"/>
      <c r="E21" s="55"/>
      <c r="F21" s="27">
        <v>13</v>
      </c>
      <c r="G21" s="28">
        <v>3</v>
      </c>
      <c r="H21" s="56" t="str">
        <f ca="1">IF(ISBLANK(INDIRECT(ADDRESS(K21*2+2,3))),"",INDIRECT(ADDRESS(K21*2+2,3)))</f>
        <v>Лямунов, Шундрин М., Гоцфрид</v>
      </c>
      <c r="I21" s="54"/>
      <c r="J21" s="54"/>
      <c r="K21" s="26">
        <v>2</v>
      </c>
      <c r="L21" s="29" t="s">
        <v>6</v>
      </c>
      <c r="M21" s="31">
        <v>8</v>
      </c>
    </row>
    <row r="22" spans="1:13" s="24" customFormat="1" ht="21" x14ac:dyDescent="0.35">
      <c r="A22" s="23"/>
      <c r="M22" s="31"/>
    </row>
    <row r="23" spans="1:13" s="24" customFormat="1" ht="21.75" thickBot="1" x14ac:dyDescent="0.4">
      <c r="A23" s="23"/>
      <c r="B23" s="53" t="s">
        <v>8</v>
      </c>
      <c r="C23" s="53"/>
      <c r="D23" s="53"/>
      <c r="E23" s="53"/>
      <c r="F23" s="53"/>
      <c r="G23" s="53"/>
      <c r="H23" s="53"/>
      <c r="I23" s="53"/>
      <c r="J23" s="53"/>
      <c r="K23" s="53"/>
      <c r="M23" s="31"/>
    </row>
    <row r="24" spans="1:13" s="24" customFormat="1" ht="21.75" thickBot="1" x14ac:dyDescent="0.4">
      <c r="A24" s="23"/>
      <c r="B24" s="26">
        <v>2</v>
      </c>
      <c r="C24" s="54" t="str">
        <f ca="1">IF(ISBLANK(INDIRECT(ADDRESS(B24*2+2,3))),"",INDIRECT(ADDRESS(B24*2+2,3)))</f>
        <v>Лямунов, Шундрин М., Гоцфрид</v>
      </c>
      <c r="D24" s="54"/>
      <c r="E24" s="55"/>
      <c r="F24" s="27">
        <v>13</v>
      </c>
      <c r="G24" s="28">
        <v>9</v>
      </c>
      <c r="H24" s="56" t="str">
        <f ca="1">IF(ISBLANK(INDIRECT(ADDRESS(K24*2+2,3))),"",INDIRECT(ADDRESS(K24*2+2,3)))</f>
        <v>Крылова, Кайтукова, Головко</v>
      </c>
      <c r="I24" s="54"/>
      <c r="J24" s="54"/>
      <c r="K24" s="26">
        <v>4</v>
      </c>
      <c r="L24" s="29" t="s">
        <v>6</v>
      </c>
      <c r="M24" s="31">
        <v>1</v>
      </c>
    </row>
    <row r="25" spans="1:13" s="24" customFormat="1" ht="21.75" thickBot="1" x14ac:dyDescent="0.4">
      <c r="A25" s="23"/>
      <c r="B25" s="26">
        <v>3</v>
      </c>
      <c r="C25" s="54" t="str">
        <f ca="1">IF(ISBLANK(INDIRECT(ADDRESS(B25*2+2,3))),"",INDIRECT(ADDRESS(B25*2+2,3)))</f>
        <v>Баринова, Мирошниченко, Петрушко</v>
      </c>
      <c r="D25" s="54"/>
      <c r="E25" s="55"/>
      <c r="F25" s="27">
        <v>5</v>
      </c>
      <c r="G25" s="28">
        <v>13</v>
      </c>
      <c r="H25" s="56" t="str">
        <f ca="1">IF(ISBLANK(INDIRECT(ADDRESS(K25*2+2,3))),"",INDIRECT(ADDRESS(K25*2+2,3)))</f>
        <v>Алкина, Артюхина, Курбанова,Казанцева</v>
      </c>
      <c r="I25" s="54"/>
      <c r="J25" s="54"/>
      <c r="K25" s="26">
        <v>1</v>
      </c>
      <c r="L25" s="29" t="s">
        <v>6</v>
      </c>
      <c r="M25" s="31">
        <v>2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25" right="0.25" top="0.75" bottom="0.75" header="0.3" footer="0.3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O13" sqref="O13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31.5" x14ac:dyDescent="0.25">
      <c r="B1" s="77" t="s">
        <v>20</v>
      </c>
      <c r="C1" s="77"/>
      <c r="D1" s="77"/>
      <c r="E1" s="77"/>
      <c r="F1" s="77"/>
      <c r="G1" s="77"/>
      <c r="H1" s="77"/>
      <c r="I1" s="77"/>
      <c r="J1" s="77"/>
      <c r="K1" s="77"/>
    </row>
    <row r="2" spans="1:13" ht="15.75" thickBot="1" x14ac:dyDescent="0.3"/>
    <row r="3" spans="1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81">
        <v>1</v>
      </c>
      <c r="C4" s="89" t="s">
        <v>150</v>
      </c>
      <c r="D4" s="90"/>
      <c r="E4" s="91"/>
      <c r="F4" s="6" t="s">
        <v>4</v>
      </c>
      <c r="G4" s="7" t="str">
        <f ca="1">INDIRECT(ADDRESS(21,6))&amp;":"&amp;INDIRECT(ADDRESS(21,7))</f>
        <v>9:12</v>
      </c>
      <c r="H4" s="7" t="str">
        <f ca="1">INDIRECT(ADDRESS(25,7))&amp;":"&amp;INDIRECT(ADDRESS(25,6))</f>
        <v>7:13</v>
      </c>
      <c r="I4" s="8" t="str">
        <f ca="1">INDIRECT(ADDRESS(16,6))&amp;":"&amp;INDIRECT(ADDRESS(16,7))</f>
        <v>9:11</v>
      </c>
      <c r="J4" s="85">
        <f ca="1">IF(COUNT(F5:I5)=0,"",COUNTIF(F5:I5,"&gt;0")+0.5*COUNTIF(F5:I5,0))</f>
        <v>0</v>
      </c>
      <c r="K4" s="9"/>
      <c r="L4" s="76">
        <v>4</v>
      </c>
    </row>
    <row r="5" spans="1:13" ht="21" x14ac:dyDescent="0.25">
      <c r="B5" s="58"/>
      <c r="C5" s="65"/>
      <c r="D5" s="66"/>
      <c r="E5" s="67"/>
      <c r="F5" s="10" t="s">
        <v>4</v>
      </c>
      <c r="G5" s="11">
        <f ca="1">IF(LEN(INDIRECT(ADDRESS(ROW()-1, COLUMN())))=1,"",INDIRECT(ADDRESS(21,6))-INDIRECT(ADDRESS(21,7)))</f>
        <v>-3</v>
      </c>
      <c r="H5" s="11">
        <f ca="1">IF(LEN(INDIRECT(ADDRESS(ROW()-1, COLUMN())))=1,"",INDIRECT(ADDRESS(25,7))-INDIRECT(ADDRESS(25,6)))</f>
        <v>-6</v>
      </c>
      <c r="I5" s="12">
        <f ca="1">IF(LEN(INDIRECT(ADDRESS(ROW()-1, COLUMN())))=1,"",INDIRECT(ADDRESS(16,6))-INDIRECT(ADDRESS(16,7)))</f>
        <v>-2</v>
      </c>
      <c r="J5" s="62"/>
      <c r="K5" s="11">
        <f ca="1">IF(COUNT(F5:I5)=0,"",SUM(F5:I5))</f>
        <v>-11</v>
      </c>
      <c r="L5" s="63"/>
    </row>
    <row r="6" spans="1:13" ht="21" x14ac:dyDescent="0.25">
      <c r="B6" s="57">
        <v>2</v>
      </c>
      <c r="C6" s="65" t="s">
        <v>155</v>
      </c>
      <c r="D6" s="66"/>
      <c r="E6" s="67"/>
      <c r="F6" s="13" t="str">
        <f ca="1">INDIRECT(ADDRESS(21,7))&amp;":"&amp;INDIRECT(ADDRESS(21,6))</f>
        <v>12:9</v>
      </c>
      <c r="G6" s="14" t="s">
        <v>4</v>
      </c>
      <c r="H6" s="15" t="str">
        <f ca="1">INDIRECT(ADDRESS(17,6))&amp;":"&amp;INDIRECT(ADDRESS(17,7))</f>
        <v>12:13</v>
      </c>
      <c r="I6" s="16" t="str">
        <f ca="1">INDIRECT(ADDRESS(24,6))&amp;":"&amp;INDIRECT(ADDRESS(24,7))</f>
        <v>12:11</v>
      </c>
      <c r="J6" s="62">
        <v>2</v>
      </c>
      <c r="K6" s="11">
        <v>0</v>
      </c>
      <c r="L6" s="63">
        <v>2</v>
      </c>
    </row>
    <row r="7" spans="1:13" ht="21" x14ac:dyDescent="0.25">
      <c r="B7" s="58"/>
      <c r="C7" s="65"/>
      <c r="D7" s="66"/>
      <c r="E7" s="67"/>
      <c r="F7" s="17">
        <f ca="1">IF(LEN(INDIRECT(ADDRESS(ROW()-1, COLUMN())))=1,"",INDIRECT(ADDRESS(21,7))-INDIRECT(ADDRESS(21,6)))</f>
        <v>3</v>
      </c>
      <c r="G7" s="18" t="s">
        <v>4</v>
      </c>
      <c r="H7" s="11">
        <f ca="1">IF(LEN(INDIRECT(ADDRESS(ROW()-1, COLUMN())))=1,"",INDIRECT(ADDRESS(17,6))-INDIRECT(ADDRESS(17,7)))</f>
        <v>-1</v>
      </c>
      <c r="I7" s="12">
        <f ca="1">IF(LEN(INDIRECT(ADDRESS(ROW()-1, COLUMN())))=1,"",INDIRECT(ADDRESS(24,6))-INDIRECT(ADDRESS(24,7)))</f>
        <v>1</v>
      </c>
      <c r="J7" s="62"/>
      <c r="K7" s="11">
        <f ca="1">IF(COUNT(F7:I7)=0,"",SUM(F7:I7))</f>
        <v>3</v>
      </c>
      <c r="L7" s="63"/>
    </row>
    <row r="8" spans="1:13" ht="21" x14ac:dyDescent="0.25">
      <c r="B8" s="57">
        <v>3</v>
      </c>
      <c r="C8" s="65" t="s">
        <v>54</v>
      </c>
      <c r="D8" s="66"/>
      <c r="E8" s="67"/>
      <c r="F8" s="13" t="str">
        <f ca="1">INDIRECT(ADDRESS(25,6))&amp;":"&amp;INDIRECT(ADDRESS(25,7))</f>
        <v>13:7</v>
      </c>
      <c r="G8" s="15" t="str">
        <f ca="1">INDIRECT(ADDRESS(17,7))&amp;":"&amp;INDIRECT(ADDRESS(17,6))</f>
        <v>13:12</v>
      </c>
      <c r="H8" s="14" t="s">
        <v>4</v>
      </c>
      <c r="I8" s="16" t="str">
        <f ca="1">INDIRECT(ADDRESS(20,7))&amp;":"&amp;INDIRECT(ADDRESS(20,6))</f>
        <v>11:13</v>
      </c>
      <c r="J8" s="62">
        <f ca="1">IF(COUNT(F9:I9)=0,"",COUNTIF(F9:I9,"&gt;0")+0.5*COUNTIF(F9:I9,0))</f>
        <v>2</v>
      </c>
      <c r="K8" s="11">
        <v>-1</v>
      </c>
      <c r="L8" s="63">
        <v>3</v>
      </c>
    </row>
    <row r="9" spans="1:13" ht="21" x14ac:dyDescent="0.25">
      <c r="B9" s="58"/>
      <c r="C9" s="65"/>
      <c r="D9" s="66"/>
      <c r="E9" s="67"/>
      <c r="F9" s="17">
        <f ca="1">IF(LEN(INDIRECT(ADDRESS(ROW()-1, COLUMN())))=1,"",INDIRECT(ADDRESS(25,6))-INDIRECT(ADDRESS(25,7)))</f>
        <v>6</v>
      </c>
      <c r="G9" s="11">
        <f ca="1">IF(LEN(INDIRECT(ADDRESS(ROW()-1, COLUMN())))=1,"",INDIRECT(ADDRESS(17,7))-INDIRECT(ADDRESS(17,6)))</f>
        <v>1</v>
      </c>
      <c r="H9" s="18" t="s">
        <v>4</v>
      </c>
      <c r="I9" s="12">
        <f ca="1">IF(LEN(INDIRECT(ADDRESS(ROW()-1, COLUMN())))=1,"",INDIRECT(ADDRESS(20,7))-INDIRECT(ADDRESS(20,6)))</f>
        <v>-2</v>
      </c>
      <c r="J9" s="62"/>
      <c r="K9" s="11">
        <f ca="1">IF(COUNT(F9:I9)=0,"",SUM(F9:I9))</f>
        <v>5</v>
      </c>
      <c r="L9" s="63"/>
    </row>
    <row r="10" spans="1:13" ht="21" x14ac:dyDescent="0.25">
      <c r="B10" s="57">
        <v>4</v>
      </c>
      <c r="C10" s="65" t="s">
        <v>163</v>
      </c>
      <c r="D10" s="66"/>
      <c r="E10" s="67"/>
      <c r="F10" s="13" t="str">
        <f ca="1">INDIRECT(ADDRESS(16,7))&amp;":"&amp;INDIRECT(ADDRESS(16,6))</f>
        <v>11:9</v>
      </c>
      <c r="G10" s="15" t="str">
        <f ca="1">INDIRECT(ADDRESS(24,7))&amp;":"&amp;INDIRECT(ADDRESS(24,6))</f>
        <v>11:12</v>
      </c>
      <c r="H10" s="15" t="str">
        <f ca="1">INDIRECT(ADDRESS(20,6))&amp;":"&amp;INDIRECT(ADDRESS(20,7))</f>
        <v>13:11</v>
      </c>
      <c r="I10" s="19" t="s">
        <v>4</v>
      </c>
      <c r="J10" s="62">
        <f ca="1">IF(COUNT(F11:I11)=0,"",COUNTIF(F11:I11,"&gt;0")+0.5*COUNTIF(F11:I11,0))</f>
        <v>2</v>
      </c>
      <c r="K10" s="11">
        <v>1</v>
      </c>
      <c r="L10" s="63">
        <v>1</v>
      </c>
    </row>
    <row r="11" spans="1:13" ht="21.75" thickBot="1" x14ac:dyDescent="0.3">
      <c r="B11" s="64"/>
      <c r="C11" s="68"/>
      <c r="D11" s="69"/>
      <c r="E11" s="70"/>
      <c r="F11" s="20">
        <f ca="1">IF(LEN(INDIRECT(ADDRESS(ROW()-1, COLUMN())))=1,"",INDIRECT(ADDRESS(16,7))-INDIRECT(ADDRESS(16,6)))</f>
        <v>2</v>
      </c>
      <c r="G11" s="21">
        <f ca="1">IF(LEN(INDIRECT(ADDRESS(ROW()-1, COLUMN())))=1,"",INDIRECT(ADDRESS(24,7))-INDIRECT(ADDRESS(24,6)))</f>
        <v>-1</v>
      </c>
      <c r="H11" s="21">
        <f ca="1">IF(LEN(INDIRECT(ADDRESS(ROW()-1, COLUMN())))=1,"",INDIRECT(ADDRESS(20,6))-INDIRECT(ADDRESS(20,7)))</f>
        <v>2</v>
      </c>
      <c r="I11" s="22" t="s">
        <v>4</v>
      </c>
      <c r="J11" s="71"/>
      <c r="K11" s="21">
        <f ca="1">IF(COUNT(F11:I11)=0,"",SUM(F11:I11))</f>
        <v>3</v>
      </c>
      <c r="L11" s="72"/>
    </row>
    <row r="15" spans="1:13" s="24" customFormat="1" ht="21.75" thickBot="1" x14ac:dyDescent="0.4">
      <c r="A15" s="23"/>
      <c r="B15" s="53" t="s">
        <v>5</v>
      </c>
      <c r="C15" s="53"/>
      <c r="D15" s="53"/>
      <c r="E15" s="53"/>
      <c r="F15" s="53"/>
      <c r="G15" s="53"/>
      <c r="H15" s="53"/>
      <c r="I15" s="53"/>
      <c r="J15" s="53"/>
      <c r="K15" s="53"/>
      <c r="M15" s="34"/>
    </row>
    <row r="16" spans="1:13" s="24" customFormat="1" ht="21.75" thickBot="1" x14ac:dyDescent="0.4">
      <c r="A16" s="23"/>
      <c r="B16" s="26">
        <v>1</v>
      </c>
      <c r="C16" s="54" t="str">
        <f ca="1">IF(ISBLANK(INDIRECT(ADDRESS(B16*2+2,3))),"",INDIRECT(ADDRESS(B16*2+2,3)))</f>
        <v>Мурашова, Полякова, Трофимова</v>
      </c>
      <c r="D16" s="54"/>
      <c r="E16" s="55"/>
      <c r="F16" s="27">
        <v>9</v>
      </c>
      <c r="G16" s="28">
        <v>11</v>
      </c>
      <c r="H16" s="56" t="str">
        <f ca="1">IF(ISBLANK(INDIRECT(ADDRESS(K16*2+2,3))),"",INDIRECT(ADDRESS(K16*2+2,3)))</f>
        <v>Глуховский, Папоян, Франк</v>
      </c>
      <c r="I16" s="54"/>
      <c r="J16" s="54"/>
      <c r="K16" s="26">
        <v>4</v>
      </c>
      <c r="L16" s="29" t="s">
        <v>6</v>
      </c>
      <c r="M16" s="31">
        <v>7</v>
      </c>
    </row>
    <row r="17" spans="1:13" s="24" customFormat="1" ht="21.75" thickBot="1" x14ac:dyDescent="0.4">
      <c r="A17" s="23"/>
      <c r="B17" s="26">
        <v>2</v>
      </c>
      <c r="C17" s="54" t="str">
        <f ca="1">IF(ISBLANK(INDIRECT(ADDRESS(B17*2+2,3))),"",INDIRECT(ADDRESS(B17*2+2,3)))</f>
        <v>Гаджиев, Вахрушев, Гришков, Давыдов</v>
      </c>
      <c r="D17" s="54"/>
      <c r="E17" s="55"/>
      <c r="F17" s="27">
        <v>12</v>
      </c>
      <c r="G17" s="28">
        <v>13</v>
      </c>
      <c r="H17" s="56" t="str">
        <f ca="1">IF(ISBLANK(INDIRECT(ADDRESS(K17*2+2,3))),"",INDIRECT(ADDRESS(K17*2+2,3)))</f>
        <v>Панова, Кузнецова Л, Педченко</v>
      </c>
      <c r="I17" s="54"/>
      <c r="J17" s="54"/>
      <c r="K17" s="26">
        <v>3</v>
      </c>
      <c r="L17" s="29" t="s">
        <v>6</v>
      </c>
      <c r="M17" s="31">
        <v>8</v>
      </c>
    </row>
    <row r="18" spans="1:13" s="24" customFormat="1" ht="21" x14ac:dyDescent="0.35">
      <c r="A18" s="23"/>
      <c r="M18" s="31"/>
    </row>
    <row r="19" spans="1:13" s="24" customFormat="1" ht="21.75" thickBot="1" x14ac:dyDescent="0.4">
      <c r="A19" s="23"/>
      <c r="B19" s="53" t="s">
        <v>7</v>
      </c>
      <c r="C19" s="53"/>
      <c r="D19" s="53"/>
      <c r="E19" s="53"/>
      <c r="F19" s="53"/>
      <c r="G19" s="53"/>
      <c r="H19" s="53"/>
      <c r="I19" s="53"/>
      <c r="J19" s="53"/>
      <c r="K19" s="53"/>
      <c r="M19" s="31"/>
    </row>
    <row r="20" spans="1:13" s="24" customFormat="1" ht="21.75" thickBot="1" x14ac:dyDescent="0.4">
      <c r="A20" s="23"/>
      <c r="B20" s="26">
        <v>4</v>
      </c>
      <c r="C20" s="54" t="str">
        <f ca="1">IF(ISBLANK(INDIRECT(ADDRESS(B20*2+2,3))),"",INDIRECT(ADDRESS(B20*2+2,3)))</f>
        <v>Глуховский, Папоян, Франк</v>
      </c>
      <c r="D20" s="54"/>
      <c r="E20" s="55"/>
      <c r="F20" s="27">
        <v>13</v>
      </c>
      <c r="G20" s="28">
        <v>11</v>
      </c>
      <c r="H20" s="56" t="str">
        <f ca="1">IF(ISBLANK(INDIRECT(ADDRESS(K20*2+2,3))),"",INDIRECT(ADDRESS(K20*2+2,3)))</f>
        <v>Панова, Кузнецова Л, Педченко</v>
      </c>
      <c r="I20" s="54"/>
      <c r="J20" s="54"/>
      <c r="K20" s="26">
        <v>3</v>
      </c>
      <c r="L20" s="29" t="s">
        <v>6</v>
      </c>
      <c r="M20" s="31">
        <v>1</v>
      </c>
    </row>
    <row r="21" spans="1:13" s="24" customFormat="1" ht="21.75" thickBot="1" x14ac:dyDescent="0.4">
      <c r="A21" s="23"/>
      <c r="B21" s="26">
        <v>1</v>
      </c>
      <c r="C21" s="54" t="str">
        <f ca="1">IF(ISBLANK(INDIRECT(ADDRESS(B21*2+2,3))),"",INDIRECT(ADDRESS(B21*2+2,3)))</f>
        <v>Мурашова, Полякова, Трофимова</v>
      </c>
      <c r="D21" s="54"/>
      <c r="E21" s="55"/>
      <c r="F21" s="27">
        <v>9</v>
      </c>
      <c r="G21" s="28">
        <v>12</v>
      </c>
      <c r="H21" s="56" t="str">
        <f ca="1">IF(ISBLANK(INDIRECT(ADDRESS(K21*2+2,3))),"",INDIRECT(ADDRESS(K21*2+2,3)))</f>
        <v>Гаджиев, Вахрушев, Гришков, Давыдов</v>
      </c>
      <c r="I21" s="54"/>
      <c r="J21" s="54"/>
      <c r="K21" s="26">
        <v>2</v>
      </c>
      <c r="L21" s="29" t="s">
        <v>6</v>
      </c>
      <c r="M21" s="31">
        <v>2</v>
      </c>
    </row>
    <row r="22" spans="1:13" s="24" customFormat="1" ht="21" x14ac:dyDescent="0.35">
      <c r="A22" s="23"/>
      <c r="M22" s="31"/>
    </row>
    <row r="23" spans="1:13" s="24" customFormat="1" ht="21.75" thickBot="1" x14ac:dyDescent="0.4">
      <c r="A23" s="23"/>
      <c r="B23" s="53" t="s">
        <v>8</v>
      </c>
      <c r="C23" s="53"/>
      <c r="D23" s="53"/>
      <c r="E23" s="53"/>
      <c r="F23" s="53"/>
      <c r="G23" s="53"/>
      <c r="H23" s="53"/>
      <c r="I23" s="53"/>
      <c r="J23" s="53"/>
      <c r="K23" s="53"/>
      <c r="M23" s="31"/>
    </row>
    <row r="24" spans="1:13" s="24" customFormat="1" ht="21.75" thickBot="1" x14ac:dyDescent="0.4">
      <c r="A24" s="23"/>
      <c r="B24" s="26">
        <v>2</v>
      </c>
      <c r="C24" s="54" t="str">
        <f ca="1">IF(ISBLANK(INDIRECT(ADDRESS(B24*2+2,3))),"",INDIRECT(ADDRESS(B24*2+2,3)))</f>
        <v>Гаджиев, Вахрушев, Гришков, Давыдов</v>
      </c>
      <c r="D24" s="54"/>
      <c r="E24" s="55"/>
      <c r="F24" s="27">
        <v>12</v>
      </c>
      <c r="G24" s="28">
        <v>11</v>
      </c>
      <c r="H24" s="56" t="str">
        <f ca="1">IF(ISBLANK(INDIRECT(ADDRESS(K24*2+2,3))),"",INDIRECT(ADDRESS(K24*2+2,3)))</f>
        <v>Глуховский, Папоян, Франк</v>
      </c>
      <c r="I24" s="54"/>
      <c r="J24" s="54"/>
      <c r="K24" s="26">
        <v>4</v>
      </c>
      <c r="L24" s="29" t="s">
        <v>6</v>
      </c>
      <c r="M24" s="31">
        <v>3</v>
      </c>
    </row>
    <row r="25" spans="1:13" s="24" customFormat="1" ht="21.75" thickBot="1" x14ac:dyDescent="0.4">
      <c r="A25" s="23"/>
      <c r="B25" s="26">
        <v>3</v>
      </c>
      <c r="C25" s="54" t="str">
        <f ca="1">IF(ISBLANK(INDIRECT(ADDRESS(B25*2+2,3))),"",INDIRECT(ADDRESS(B25*2+2,3)))</f>
        <v>Панова, Кузнецова Л, Педченко</v>
      </c>
      <c r="D25" s="54"/>
      <c r="E25" s="55"/>
      <c r="F25" s="27">
        <v>13</v>
      </c>
      <c r="G25" s="28">
        <v>7</v>
      </c>
      <c r="H25" s="56" t="str">
        <f ca="1">IF(ISBLANK(INDIRECT(ADDRESS(K25*2+2,3))),"",INDIRECT(ADDRESS(K25*2+2,3)))</f>
        <v>Мурашова, Полякова, Трофимова</v>
      </c>
      <c r="I25" s="54"/>
      <c r="J25" s="54"/>
      <c r="K25" s="26">
        <v>1</v>
      </c>
      <c r="L25" s="29" t="s">
        <v>6</v>
      </c>
      <c r="M25" s="31">
        <v>4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25" right="0.25" top="0.75" bottom="0.75" header="0.3" footer="0.3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>
      <selection activeCell="N18" sqref="N18:O18"/>
    </sheetView>
  </sheetViews>
  <sheetFormatPr defaultRowHeight="15" x14ac:dyDescent="0.25"/>
  <cols>
    <col min="1" max="1" width="9.140625" style="1"/>
    <col min="2" max="15" width="9.140625" style="35" customWidth="1"/>
    <col min="16" max="16384" width="9.140625" style="35"/>
  </cols>
  <sheetData>
    <row r="1" spans="1:13" ht="46.5" x14ac:dyDescent="0.25">
      <c r="B1" s="99" t="s">
        <v>21</v>
      </c>
      <c r="C1" s="99"/>
      <c r="D1" s="99"/>
      <c r="E1" s="99"/>
      <c r="F1" s="99"/>
      <c r="G1" s="99"/>
      <c r="H1" s="99"/>
      <c r="I1" s="99"/>
      <c r="J1" s="99"/>
      <c r="K1" s="99"/>
    </row>
    <row r="2" spans="1:13" ht="15" customHeight="1" x14ac:dyDescent="0.25">
      <c r="C2" s="36"/>
    </row>
    <row r="3" spans="1:13" ht="15" customHeight="1" x14ac:dyDescent="0.25">
      <c r="C3" s="36"/>
    </row>
    <row r="4" spans="1:13" ht="18.75" x14ac:dyDescent="0.25">
      <c r="A4" s="1" t="s">
        <v>165</v>
      </c>
      <c r="B4" s="96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Большаковы</v>
      </c>
      <c r="C4" s="97"/>
      <c r="D4" s="37">
        <v>8</v>
      </c>
      <c r="E4" s="38"/>
    </row>
    <row r="5" spans="1:13" ht="15" customHeight="1" x14ac:dyDescent="0.25">
      <c r="A5" s="1">
        <v>1</v>
      </c>
      <c r="C5" s="36"/>
      <c r="E5" s="39"/>
    </row>
    <row r="6" spans="1:13" ht="21" x14ac:dyDescent="0.25">
      <c r="B6" s="40" t="s">
        <v>6</v>
      </c>
      <c r="C6" s="51">
        <v>1</v>
      </c>
      <c r="E6" s="41"/>
      <c r="F6" s="95" t="str">
        <f>IF(ISBLANK(D4),"",IF(D4&gt;D8,B4,B8))</f>
        <v>Мишин</v>
      </c>
      <c r="G6" s="97"/>
      <c r="H6" s="37">
        <v>13</v>
      </c>
      <c r="I6" s="38"/>
    </row>
    <row r="7" spans="1:13" ht="15" customHeight="1" x14ac:dyDescent="0.25">
      <c r="C7" s="36"/>
      <c r="E7" s="41"/>
      <c r="I7" s="39"/>
    </row>
    <row r="8" spans="1:13" ht="18.75" x14ac:dyDescent="0.25">
      <c r="A8" s="1" t="s">
        <v>166</v>
      </c>
      <c r="B8" s="96" t="s">
        <v>30</v>
      </c>
      <c r="C8" s="97"/>
      <c r="D8" s="37">
        <v>13</v>
      </c>
      <c r="E8" s="42"/>
      <c r="I8" s="41"/>
    </row>
    <row r="9" spans="1:13" ht="15" customHeight="1" x14ac:dyDescent="0.25">
      <c r="A9" s="1">
        <v>2</v>
      </c>
      <c r="C9" s="36"/>
      <c r="I9" s="41"/>
    </row>
    <row r="10" spans="1:13" ht="21" x14ac:dyDescent="0.25">
      <c r="C10" s="36"/>
      <c r="G10" s="40" t="s">
        <v>6</v>
      </c>
      <c r="H10" s="51" t="s">
        <v>28</v>
      </c>
      <c r="I10" s="41"/>
      <c r="J10" s="95" t="str">
        <f>IF(ISBLANK(H6),"",IF(H6&gt;H14,F6,F14))</f>
        <v>Мишин</v>
      </c>
      <c r="K10" s="96"/>
      <c r="L10" s="37">
        <v>2</v>
      </c>
      <c r="M10" s="38"/>
    </row>
    <row r="11" spans="1:13" ht="15" customHeight="1" x14ac:dyDescent="0.25">
      <c r="C11" s="36"/>
      <c r="I11" s="41"/>
      <c r="M11" s="39"/>
    </row>
    <row r="12" spans="1:13" ht="18.75" x14ac:dyDescent="0.25">
      <c r="A12" s="1" t="s">
        <v>167</v>
      </c>
      <c r="B12" s="96" t="s">
        <v>36</v>
      </c>
      <c r="C12" s="97"/>
      <c r="D12" s="37">
        <v>1</v>
      </c>
      <c r="E12" s="38"/>
      <c r="I12" s="41"/>
      <c r="M12" s="41"/>
    </row>
    <row r="13" spans="1:13" ht="15" customHeight="1" x14ac:dyDescent="0.25">
      <c r="A13" s="1">
        <v>1</v>
      </c>
      <c r="C13" s="36"/>
      <c r="E13" s="39"/>
      <c r="I13" s="41"/>
      <c r="M13" s="41"/>
    </row>
    <row r="14" spans="1:13" ht="21" x14ac:dyDescent="0.25">
      <c r="B14" s="40" t="s">
        <v>6</v>
      </c>
      <c r="C14" s="51">
        <v>2</v>
      </c>
      <c r="E14" s="41"/>
      <c r="F14" s="95" t="str">
        <f>IF(ISBLANK(D12),"",IF(D12&gt;D16,B12,B16))</f>
        <v>Гришков</v>
      </c>
      <c r="G14" s="97"/>
      <c r="H14" s="37">
        <v>6</v>
      </c>
      <c r="I14" s="42"/>
      <c r="M14" s="41"/>
    </row>
    <row r="15" spans="1:13" ht="15" customHeight="1" x14ac:dyDescent="0.25">
      <c r="E15" s="41"/>
      <c r="M15" s="41"/>
    </row>
    <row r="16" spans="1:13" ht="18.75" x14ac:dyDescent="0.25">
      <c r="A16" s="1" t="s">
        <v>168</v>
      </c>
      <c r="B16" s="96" t="s">
        <v>125</v>
      </c>
      <c r="C16" s="97"/>
      <c r="D16" s="37">
        <v>13</v>
      </c>
      <c r="E16" s="42"/>
      <c r="M16" s="41"/>
    </row>
    <row r="17" spans="1:15" ht="15" customHeight="1" x14ac:dyDescent="0.25">
      <c r="A17" s="1">
        <v>2</v>
      </c>
      <c r="M17" s="41"/>
    </row>
    <row r="18" spans="1:15" ht="21" x14ac:dyDescent="0.25">
      <c r="B18" s="40"/>
      <c r="K18" s="40" t="s">
        <v>6</v>
      </c>
      <c r="L18" s="51" t="s">
        <v>28</v>
      </c>
      <c r="M18" s="41"/>
      <c r="N18" s="100" t="str">
        <f>IF(ISBLANK(L10),"",IF(L10&gt;L26,J10,J26))</f>
        <v>Жака</v>
      </c>
      <c r="O18" s="101"/>
    </row>
    <row r="19" spans="1:15" ht="15" customHeight="1" x14ac:dyDescent="0.25">
      <c r="M19" s="41"/>
    </row>
    <row r="20" spans="1:15" ht="18.75" x14ac:dyDescent="0.25">
      <c r="A20" s="1" t="s">
        <v>165</v>
      </c>
      <c r="B20" s="96" t="s">
        <v>118</v>
      </c>
      <c r="C20" s="97"/>
      <c r="D20" s="37">
        <v>13</v>
      </c>
      <c r="E20" s="38"/>
      <c r="M20" s="41"/>
    </row>
    <row r="21" spans="1:15" ht="15" customHeight="1" x14ac:dyDescent="0.25">
      <c r="A21" s="1">
        <v>2</v>
      </c>
      <c r="E21" s="39"/>
      <c r="M21" s="41"/>
    </row>
    <row r="22" spans="1:15" ht="21" x14ac:dyDescent="0.25">
      <c r="B22" s="40" t="s">
        <v>6</v>
      </c>
      <c r="C22" s="51">
        <v>3</v>
      </c>
      <c r="E22" s="41"/>
      <c r="F22" s="95" t="str">
        <f>IF(ISBLANK(D20),"",IF(D20&gt;D24,B20,B24))</f>
        <v>Жака</v>
      </c>
      <c r="G22" s="97"/>
      <c r="H22" s="37">
        <v>13</v>
      </c>
      <c r="I22" s="38"/>
      <c r="M22" s="41"/>
    </row>
    <row r="23" spans="1:15" ht="15" customHeight="1" x14ac:dyDescent="0.25">
      <c r="E23" s="41"/>
      <c r="I23" s="39"/>
      <c r="M23" s="41"/>
    </row>
    <row r="24" spans="1:15" ht="18.75" x14ac:dyDescent="0.25">
      <c r="A24" s="1" t="s">
        <v>168</v>
      </c>
      <c r="B24" s="96" t="s">
        <v>73</v>
      </c>
      <c r="C24" s="97"/>
      <c r="D24" s="37">
        <v>2</v>
      </c>
      <c r="E24" s="42"/>
      <c r="I24" s="41"/>
      <c r="M24" s="41"/>
    </row>
    <row r="25" spans="1:15" ht="15" customHeight="1" x14ac:dyDescent="0.25">
      <c r="A25" s="1">
        <v>1</v>
      </c>
      <c r="I25" s="41"/>
      <c r="M25" s="41"/>
    </row>
    <row r="26" spans="1:15" ht="21" x14ac:dyDescent="0.25">
      <c r="G26" s="40" t="s">
        <v>6</v>
      </c>
      <c r="H26" s="51" t="s">
        <v>29</v>
      </c>
      <c r="I26" s="41"/>
      <c r="J26" s="95" t="str">
        <f>IF(ISBLANK(H22),"",IF(H22&gt;H30,F22,F30))</f>
        <v>Жака</v>
      </c>
      <c r="K26" s="97"/>
      <c r="L26" s="37">
        <v>13</v>
      </c>
      <c r="M26" s="42"/>
    </row>
    <row r="27" spans="1:15" ht="15" customHeight="1" x14ac:dyDescent="0.25">
      <c r="I27" s="41"/>
    </row>
    <row r="28" spans="1:15" ht="18.75" x14ac:dyDescent="0.25">
      <c r="A28" s="1" t="s">
        <v>166</v>
      </c>
      <c r="B28" s="96" t="s">
        <v>37</v>
      </c>
      <c r="C28" s="97"/>
      <c r="D28" s="37">
        <v>3</v>
      </c>
      <c r="E28" s="38"/>
      <c r="I28" s="41"/>
    </row>
    <row r="29" spans="1:15" ht="15" customHeight="1" x14ac:dyDescent="0.25">
      <c r="A29" s="1">
        <v>1</v>
      </c>
      <c r="E29" s="39"/>
      <c r="I29" s="41"/>
    </row>
    <row r="30" spans="1:15" ht="21" x14ac:dyDescent="0.25">
      <c r="B30" s="40" t="s">
        <v>6</v>
      </c>
      <c r="C30" s="51">
        <v>4</v>
      </c>
      <c r="E30" s="41"/>
      <c r="F30" s="95" t="str">
        <f>IF(ISBLANK(D28),"",IF(D28&gt;D32,B28,B32))</f>
        <v>Лямунов</v>
      </c>
      <c r="G30" s="97"/>
      <c r="H30" s="37">
        <v>6</v>
      </c>
      <c r="I30" s="42"/>
    </row>
    <row r="31" spans="1:15" ht="15" customHeight="1" x14ac:dyDescent="0.25">
      <c r="E31" s="41"/>
    </row>
    <row r="32" spans="1:15" ht="18.75" x14ac:dyDescent="0.25">
      <c r="A32" s="1" t="s">
        <v>167</v>
      </c>
      <c r="B32" s="96" t="s">
        <v>62</v>
      </c>
      <c r="C32" s="97"/>
      <c r="D32" s="37">
        <v>13</v>
      </c>
      <c r="E32" s="42"/>
    </row>
    <row r="33" spans="1:7" x14ac:dyDescent="0.25">
      <c r="A33" s="1">
        <v>2</v>
      </c>
    </row>
    <row r="34" spans="1:7" x14ac:dyDescent="0.25">
      <c r="C34" s="35" t="s">
        <v>27</v>
      </c>
    </row>
    <row r="36" spans="1:7" ht="18.75" x14ac:dyDescent="0.25">
      <c r="B36" s="96" t="str">
        <f>IF(ISBLANK(H6),"",IF(H6&gt;H14,F14,F6))</f>
        <v>Гришков</v>
      </c>
      <c r="C36" s="97"/>
      <c r="D36" s="37">
        <v>13</v>
      </c>
      <c r="E36" s="38"/>
      <c r="F36" s="98"/>
      <c r="G36" s="98"/>
    </row>
    <row r="37" spans="1:7" ht="15" customHeight="1" x14ac:dyDescent="0.25">
      <c r="E37" s="39"/>
    </row>
    <row r="38" spans="1:7" ht="21" x14ac:dyDescent="0.25">
      <c r="C38" s="40" t="s">
        <v>6</v>
      </c>
      <c r="D38" s="52" t="s">
        <v>29</v>
      </c>
      <c r="E38" s="41"/>
      <c r="F38" s="95" t="str">
        <f>IF(ISBLANK(D36),"",IF(D36&gt;D40,B36,B40))</f>
        <v>Гришков</v>
      </c>
      <c r="G38" s="96"/>
    </row>
    <row r="39" spans="1:7" ht="15" customHeight="1" x14ac:dyDescent="0.25">
      <c r="E39" s="41"/>
    </row>
    <row r="40" spans="1:7" ht="18.75" x14ac:dyDescent="0.25">
      <c r="B40" s="96" t="str">
        <f>IF(ISBLANK(H22),"",IF(H22&gt;H30,F30,F22))</f>
        <v>Лямунов</v>
      </c>
      <c r="C40" s="97"/>
      <c r="D40" s="37">
        <v>11</v>
      </c>
      <c r="E40" s="42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25" right="0.25" top="0.75" bottom="0.75" header="0.3" footer="0.3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activeCell="E43" sqref="E43"/>
    </sheetView>
  </sheetViews>
  <sheetFormatPr defaultRowHeight="15" x14ac:dyDescent="0.25"/>
  <cols>
    <col min="1" max="1" width="9.140625" style="43"/>
    <col min="2" max="15" width="9.140625" style="35" customWidth="1"/>
    <col min="16" max="16384" width="9.140625" style="35"/>
  </cols>
  <sheetData>
    <row r="1" spans="1:13" ht="46.5" x14ac:dyDescent="0.25">
      <c r="B1" s="99" t="s">
        <v>22</v>
      </c>
      <c r="C1" s="99"/>
      <c r="D1" s="99"/>
      <c r="E1" s="99"/>
      <c r="F1" s="99"/>
      <c r="G1" s="99"/>
      <c r="H1" s="99"/>
      <c r="I1" s="99"/>
      <c r="J1" s="99"/>
      <c r="K1" s="99"/>
    </row>
    <row r="2" spans="1:13" ht="15" customHeight="1" x14ac:dyDescent="0.25">
      <c r="C2" s="36"/>
    </row>
    <row r="3" spans="1:13" ht="15" customHeight="1" x14ac:dyDescent="0.25">
      <c r="C3" s="36"/>
    </row>
    <row r="4" spans="1:13" ht="18.75" x14ac:dyDescent="0.25">
      <c r="A4" s="43" t="s">
        <v>165</v>
      </c>
      <c r="B4" s="96" t="s">
        <v>68</v>
      </c>
      <c r="C4" s="97"/>
      <c r="D4" s="37">
        <v>13</v>
      </c>
      <c r="E4" s="38"/>
    </row>
    <row r="5" spans="1:13" ht="15" customHeight="1" x14ac:dyDescent="0.25">
      <c r="A5" s="43">
        <v>3</v>
      </c>
      <c r="C5" s="36"/>
      <c r="E5" s="39"/>
    </row>
    <row r="6" spans="1:13" ht="21" x14ac:dyDescent="0.25">
      <c r="B6" s="40" t="s">
        <v>6</v>
      </c>
      <c r="C6" s="51">
        <v>5</v>
      </c>
      <c r="E6" s="41"/>
      <c r="F6" s="95" t="str">
        <f>IF(ISBLANK(D4),"",IF(D4&gt;D8,B4,B8))</f>
        <v>Соколова</v>
      </c>
      <c r="G6" s="97"/>
      <c r="H6" s="37">
        <v>8</v>
      </c>
      <c r="I6" s="38"/>
    </row>
    <row r="7" spans="1:13" ht="15" customHeight="1" x14ac:dyDescent="0.25">
      <c r="C7" s="36"/>
      <c r="E7" s="41"/>
      <c r="I7" s="39"/>
    </row>
    <row r="8" spans="1:13" ht="18.75" x14ac:dyDescent="0.25">
      <c r="A8" s="43" t="s">
        <v>166</v>
      </c>
      <c r="B8" s="96" t="s">
        <v>32</v>
      </c>
      <c r="C8" s="97"/>
      <c r="D8" s="37">
        <v>3</v>
      </c>
      <c r="E8" s="42"/>
      <c r="I8" s="41"/>
    </row>
    <row r="9" spans="1:13" ht="15" customHeight="1" x14ac:dyDescent="0.25">
      <c r="A9" s="43">
        <v>4</v>
      </c>
      <c r="C9" s="36"/>
      <c r="I9" s="41"/>
    </row>
    <row r="10" spans="1:13" ht="21" x14ac:dyDescent="0.25">
      <c r="C10" s="36"/>
      <c r="G10" s="40" t="s">
        <v>6</v>
      </c>
      <c r="H10" s="51" t="s">
        <v>25</v>
      </c>
      <c r="I10" s="41"/>
      <c r="J10" s="95" t="str">
        <f>IF(ISBLANK(H6),"",IF(H6&gt;H14,F6,F14))</f>
        <v>Баринова</v>
      </c>
      <c r="K10" s="96"/>
      <c r="L10" s="37">
        <v>1</v>
      </c>
      <c r="M10" s="38"/>
    </row>
    <row r="11" spans="1:13" ht="15" customHeight="1" x14ac:dyDescent="0.25">
      <c r="C11" s="36"/>
      <c r="I11" s="41"/>
      <c r="M11" s="39"/>
    </row>
    <row r="12" spans="1:13" ht="18.75" x14ac:dyDescent="0.25">
      <c r="A12" s="43" t="s">
        <v>167</v>
      </c>
      <c r="B12" s="96" t="s">
        <v>61</v>
      </c>
      <c r="C12" s="97"/>
      <c r="D12" s="37">
        <v>13</v>
      </c>
      <c r="E12" s="38"/>
      <c r="I12" s="41"/>
      <c r="M12" s="41"/>
    </row>
    <row r="13" spans="1:13" ht="15" customHeight="1" x14ac:dyDescent="0.25">
      <c r="A13" s="43">
        <v>3</v>
      </c>
      <c r="C13" s="36"/>
      <c r="E13" s="39"/>
      <c r="I13" s="41"/>
      <c r="M13" s="41"/>
    </row>
    <row r="14" spans="1:13" ht="21" x14ac:dyDescent="0.25">
      <c r="B14" s="40" t="s">
        <v>6</v>
      </c>
      <c r="C14" s="51">
        <v>6</v>
      </c>
      <c r="E14" s="41"/>
      <c r="F14" s="95" t="str">
        <f>IF(ISBLANK(D12),"",IF(D12&gt;D16,B12,B16))</f>
        <v>Баринова</v>
      </c>
      <c r="G14" s="97"/>
      <c r="H14" s="37">
        <v>13</v>
      </c>
      <c r="I14" s="42"/>
      <c r="M14" s="41"/>
    </row>
    <row r="15" spans="1:13" ht="15" customHeight="1" x14ac:dyDescent="0.25">
      <c r="E15" s="41"/>
      <c r="M15" s="41"/>
    </row>
    <row r="16" spans="1:13" ht="18.75" x14ac:dyDescent="0.25">
      <c r="A16" s="43" t="s">
        <v>168</v>
      </c>
      <c r="B16" s="96" t="s">
        <v>60</v>
      </c>
      <c r="C16" s="97"/>
      <c r="D16" s="37">
        <v>6</v>
      </c>
      <c r="E16" s="42"/>
      <c r="M16" s="41"/>
    </row>
    <row r="17" spans="1:15" ht="15" customHeight="1" x14ac:dyDescent="0.25">
      <c r="A17" s="43">
        <v>4</v>
      </c>
      <c r="M17" s="41"/>
    </row>
    <row r="18" spans="1:15" ht="21" x14ac:dyDescent="0.25">
      <c r="B18" s="40"/>
      <c r="K18" s="40" t="s">
        <v>6</v>
      </c>
      <c r="L18" s="51" t="s">
        <v>26</v>
      </c>
      <c r="M18" s="41"/>
      <c r="N18" s="95" t="str">
        <f>IF(ISBLANK(L10),"",IF(L10&gt;L26,J10,J26))</f>
        <v>Африканов</v>
      </c>
      <c r="O18" s="96"/>
    </row>
    <row r="19" spans="1:15" ht="15" customHeight="1" x14ac:dyDescent="0.25">
      <c r="M19" s="41"/>
    </row>
    <row r="20" spans="1:15" ht="18.75" x14ac:dyDescent="0.25">
      <c r="A20" s="43" t="s">
        <v>165</v>
      </c>
      <c r="B20" s="96" t="s">
        <v>70</v>
      </c>
      <c r="C20" s="97"/>
      <c r="D20" s="37">
        <v>13</v>
      </c>
      <c r="E20" s="38"/>
      <c r="M20" s="41"/>
    </row>
    <row r="21" spans="1:15" ht="15" customHeight="1" x14ac:dyDescent="0.25">
      <c r="A21" s="43">
        <v>4</v>
      </c>
      <c r="E21" s="39"/>
      <c r="M21" s="41"/>
    </row>
    <row r="22" spans="1:15" ht="21" x14ac:dyDescent="0.25">
      <c r="B22" s="40" t="s">
        <v>6</v>
      </c>
      <c r="C22" s="51">
        <v>7</v>
      </c>
      <c r="E22" s="41"/>
      <c r="F22" s="95" t="str">
        <f>IF(ISBLANK(D20),"",IF(D20&gt;D24,B20,B24))</f>
        <v>Воронов</v>
      </c>
      <c r="G22" s="97"/>
      <c r="H22" s="37">
        <v>8</v>
      </c>
      <c r="I22" s="38"/>
      <c r="M22" s="41"/>
    </row>
    <row r="23" spans="1:15" ht="15" customHeight="1" x14ac:dyDescent="0.25">
      <c r="E23" s="41"/>
      <c r="I23" s="39"/>
      <c r="M23" s="41"/>
    </row>
    <row r="24" spans="1:15" ht="18.75" x14ac:dyDescent="0.25">
      <c r="A24" s="43" t="s">
        <v>168</v>
      </c>
      <c r="B24" s="96" t="s">
        <v>39</v>
      </c>
      <c r="C24" s="97"/>
      <c r="D24" s="37">
        <v>1</v>
      </c>
      <c r="E24" s="42"/>
      <c r="I24" s="41"/>
      <c r="M24" s="41"/>
    </row>
    <row r="25" spans="1:15" ht="15" customHeight="1" x14ac:dyDescent="0.25">
      <c r="A25" s="43">
        <v>3</v>
      </c>
      <c r="I25" s="41"/>
      <c r="M25" s="41"/>
    </row>
    <row r="26" spans="1:15" ht="21" x14ac:dyDescent="0.25">
      <c r="G26" s="40" t="s">
        <v>6</v>
      </c>
      <c r="H26" s="51" t="s">
        <v>26</v>
      </c>
      <c r="I26" s="41"/>
      <c r="J26" s="95" t="str">
        <f>IF(ISBLANK(H22),"",IF(H22&gt;H30,F22,F30))</f>
        <v>Африканов</v>
      </c>
      <c r="K26" s="97"/>
      <c r="L26" s="37">
        <v>13</v>
      </c>
      <c r="M26" s="42"/>
    </row>
    <row r="27" spans="1:15" ht="15" customHeight="1" x14ac:dyDescent="0.25">
      <c r="I27" s="41"/>
    </row>
    <row r="28" spans="1:15" ht="18.75" x14ac:dyDescent="0.25">
      <c r="A28" s="43" t="s">
        <v>166</v>
      </c>
      <c r="B28" s="96" t="s">
        <v>42</v>
      </c>
      <c r="C28" s="97"/>
      <c r="D28" s="37">
        <v>13</v>
      </c>
      <c r="E28" s="38"/>
      <c r="I28" s="41"/>
    </row>
    <row r="29" spans="1:15" ht="15" customHeight="1" x14ac:dyDescent="0.25">
      <c r="A29" s="43">
        <v>3</v>
      </c>
      <c r="E29" s="39"/>
      <c r="I29" s="41"/>
    </row>
    <row r="30" spans="1:15" ht="21" x14ac:dyDescent="0.25">
      <c r="B30" s="40" t="s">
        <v>6</v>
      </c>
      <c r="C30" s="51">
        <v>8</v>
      </c>
      <c r="E30" s="41"/>
      <c r="F30" s="95" t="str">
        <f>IF(ISBLANK(D28),"",IF(D28&gt;D32,B28,B32))</f>
        <v>Африканов</v>
      </c>
      <c r="G30" s="97"/>
      <c r="H30" s="37">
        <v>13</v>
      </c>
      <c r="I30" s="42"/>
    </row>
    <row r="31" spans="1:15" ht="15" customHeight="1" x14ac:dyDescent="0.25">
      <c r="E31" s="41"/>
    </row>
    <row r="32" spans="1:15" ht="18.75" x14ac:dyDescent="0.25">
      <c r="A32" s="43" t="s">
        <v>167</v>
      </c>
      <c r="B32" s="96" t="s">
        <v>33</v>
      </c>
      <c r="C32" s="97"/>
      <c r="D32" s="37">
        <v>6</v>
      </c>
      <c r="E32" s="42"/>
    </row>
    <row r="33" spans="1:7" x14ac:dyDescent="0.25">
      <c r="A33" s="43">
        <v>4</v>
      </c>
    </row>
    <row r="34" spans="1:7" x14ac:dyDescent="0.25">
      <c r="C34" s="35" t="s">
        <v>27</v>
      </c>
    </row>
    <row r="36" spans="1:7" ht="18.75" x14ac:dyDescent="0.25">
      <c r="B36" s="96" t="str">
        <f>IF(ISBLANK(H6),"",IF(H6&gt;H14,F14,F6))</f>
        <v>Соколова</v>
      </c>
      <c r="C36" s="97"/>
      <c r="D36" s="37">
        <v>0</v>
      </c>
      <c r="E36" s="38"/>
      <c r="F36" s="98"/>
      <c r="G36" s="98"/>
    </row>
    <row r="37" spans="1:7" ht="15" customHeight="1" x14ac:dyDescent="0.25">
      <c r="E37" s="39"/>
    </row>
    <row r="38" spans="1:7" ht="21" x14ac:dyDescent="0.25">
      <c r="C38" s="40" t="s">
        <v>6</v>
      </c>
      <c r="D38" s="52" t="s">
        <v>25</v>
      </c>
      <c r="E38" s="41"/>
      <c r="F38" s="95" t="str">
        <f>IF(ISBLANK(D36),"",IF(D36&gt;D40,B36,B40))</f>
        <v>Воронов</v>
      </c>
      <c r="G38" s="96"/>
    </row>
    <row r="39" spans="1:7" ht="15" customHeight="1" x14ac:dyDescent="0.25">
      <c r="E39" s="41"/>
    </row>
    <row r="40" spans="1:7" ht="18.75" x14ac:dyDescent="0.25">
      <c r="B40" s="96" t="str">
        <f>IF(ISBLANK(H22),"",IF(H22&gt;H30,F30,F22))</f>
        <v>Воронов</v>
      </c>
      <c r="C40" s="97"/>
      <c r="D40" s="37">
        <v>13</v>
      </c>
      <c r="E40" s="42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C10" sqref="C10:E11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31.5" x14ac:dyDescent="0.25">
      <c r="B1" s="77" t="s">
        <v>11</v>
      </c>
      <c r="C1" s="77"/>
      <c r="D1" s="77"/>
      <c r="E1" s="77"/>
      <c r="F1" s="77"/>
      <c r="G1" s="77"/>
      <c r="H1" s="77"/>
      <c r="I1" s="77"/>
      <c r="J1" s="77"/>
      <c r="K1" s="77"/>
      <c r="L1" s="44">
        <v>45381</v>
      </c>
      <c r="M1" t="s">
        <v>23</v>
      </c>
    </row>
    <row r="2" spans="2:13" ht="15.75" thickBot="1" x14ac:dyDescent="0.3">
      <c r="M2"/>
    </row>
    <row r="3" spans="2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2:13" ht="21" x14ac:dyDescent="0.25">
      <c r="B4" s="81">
        <v>1</v>
      </c>
      <c r="C4" s="82" t="s">
        <v>45</v>
      </c>
      <c r="D4" s="83"/>
      <c r="E4" s="84"/>
      <c r="F4" s="6" t="s">
        <v>4</v>
      </c>
      <c r="G4" s="7" t="str">
        <f ca="1">INDIRECT(ADDRESS(23,6))&amp;":"&amp;INDIRECT(ADDRESS(23,7))</f>
        <v>10:7</v>
      </c>
      <c r="H4" s="7" t="str">
        <f ca="1">INDIRECT(ADDRESS(26,7))&amp;":"&amp;INDIRECT(ADDRESS(26,6))</f>
        <v>4:11</v>
      </c>
      <c r="I4" s="7" t="str">
        <f ca="1">INDIRECT(ADDRESS(30,6))&amp;":"&amp;INDIRECT(ADDRESS(30,7))</f>
        <v>11:6</v>
      </c>
      <c r="J4" s="8" t="str">
        <f ca="1">INDIRECT(ADDRESS(35,7))&amp;":"&amp;INDIRECT(ADDRESS(35,6))</f>
        <v>10:9</v>
      </c>
      <c r="K4" s="85">
        <f ca="1">IF(COUNT(F5:J5)=0,"",COUNTIF(F5:J5,"&gt;0")+0.5*COUNTIF(F5:J5,0))</f>
        <v>3</v>
      </c>
      <c r="L4" s="9"/>
      <c r="M4" s="76">
        <v>2</v>
      </c>
    </row>
    <row r="5" spans="2:13" ht="21" x14ac:dyDescent="0.25">
      <c r="B5" s="58"/>
      <c r="C5" s="73"/>
      <c r="D5" s="74"/>
      <c r="E5" s="75"/>
      <c r="F5" s="10" t="s">
        <v>4</v>
      </c>
      <c r="G5" s="11">
        <f ca="1">IF(LEN(INDIRECT(ADDRESS(ROW()-1, COLUMN())))=1,"",INDIRECT(ADDRESS(23,6))-INDIRECT(ADDRESS(23,7)))</f>
        <v>3</v>
      </c>
      <c r="H5" s="11">
        <f ca="1">IF(LEN(INDIRECT(ADDRESS(ROW()-1, COLUMN())))=1,"",INDIRECT(ADDRESS(26,7))-INDIRECT(ADDRESS(26,6)))</f>
        <v>-7</v>
      </c>
      <c r="I5" s="11">
        <f ca="1">IF(LEN(INDIRECT(ADDRESS(ROW()-1, COLUMN())))=1,"",INDIRECT(ADDRESS(30,6))-INDIRECT(ADDRESS(30,7)))</f>
        <v>5</v>
      </c>
      <c r="J5" s="12">
        <f ca="1">IF(LEN(INDIRECT(ADDRESS(ROW()-1, COLUMN())))=1,"",INDIRECT(ADDRESS(35,7))-INDIRECT(ADDRESS(35,6)))</f>
        <v>1</v>
      </c>
      <c r="K5" s="62"/>
      <c r="L5" s="11">
        <f ca="1">IF(COUNT(F5:J5)=0,"",SUM(F5:J5))</f>
        <v>2</v>
      </c>
      <c r="M5" s="63"/>
    </row>
    <row r="6" spans="2:13" ht="21" x14ac:dyDescent="0.25">
      <c r="B6" s="57">
        <v>2</v>
      </c>
      <c r="C6" s="65" t="s">
        <v>46</v>
      </c>
      <c r="D6" s="66"/>
      <c r="E6" s="67"/>
      <c r="F6" s="13" t="str">
        <f ca="1">INDIRECT(ADDRESS(23,7))&amp;":"&amp;INDIRECT(ADDRESS(23,6))</f>
        <v>7:10</v>
      </c>
      <c r="G6" s="14" t="s">
        <v>4</v>
      </c>
      <c r="H6" s="15" t="str">
        <f ca="1">INDIRECT(ADDRESS(31,6))&amp;":"&amp;INDIRECT(ADDRESS(31,7))</f>
        <v>3:13</v>
      </c>
      <c r="I6" s="15" t="str">
        <f ca="1">INDIRECT(ADDRESS(34,7))&amp;":"&amp;INDIRECT(ADDRESS(34,6))</f>
        <v>8:9</v>
      </c>
      <c r="J6" s="16" t="str">
        <f ca="1">INDIRECT(ADDRESS(18,6))&amp;":"&amp;INDIRECT(ADDRESS(18,7))</f>
        <v>13:4</v>
      </c>
      <c r="K6" s="62">
        <f ca="1">IF(COUNT(F7:J7)=0,"",COUNTIF(F7:J7,"&gt;0")+0.5*COUNTIF(F7:J7,0))</f>
        <v>1</v>
      </c>
      <c r="L6" s="11"/>
      <c r="M6" s="63">
        <v>4</v>
      </c>
    </row>
    <row r="7" spans="2:13" ht="21" x14ac:dyDescent="0.25">
      <c r="B7" s="58"/>
      <c r="C7" s="65"/>
      <c r="D7" s="66"/>
      <c r="E7" s="67"/>
      <c r="F7" s="17">
        <f ca="1">IF(LEN(INDIRECT(ADDRESS(ROW()-1, COLUMN())))=1,"",INDIRECT(ADDRESS(23,7))-INDIRECT(ADDRESS(23,6)))</f>
        <v>-3</v>
      </c>
      <c r="G7" s="18" t="s">
        <v>4</v>
      </c>
      <c r="H7" s="11">
        <f ca="1">IF(LEN(INDIRECT(ADDRESS(ROW()-1, COLUMN())))=1,"",INDIRECT(ADDRESS(31,6))-INDIRECT(ADDRESS(31,7)))</f>
        <v>-10</v>
      </c>
      <c r="I7" s="11">
        <f ca="1">IF(LEN(INDIRECT(ADDRESS(ROW()-1, COLUMN())))=1,"",INDIRECT(ADDRESS(34,7))-INDIRECT(ADDRESS(34,6)))</f>
        <v>-1</v>
      </c>
      <c r="J7" s="12">
        <f ca="1">IF(LEN(INDIRECT(ADDRESS(ROW()-1, COLUMN())))=1,"",INDIRECT(ADDRESS(18,6))-INDIRECT(ADDRESS(18,7)))</f>
        <v>9</v>
      </c>
      <c r="K7" s="62"/>
      <c r="L7" s="11">
        <f ca="1">IF(COUNT(F7:J7)=0,"",SUM(F7:J7))</f>
        <v>-5</v>
      </c>
      <c r="M7" s="63"/>
    </row>
    <row r="8" spans="2:13" ht="21" x14ac:dyDescent="0.25">
      <c r="B8" s="57">
        <v>3</v>
      </c>
      <c r="C8" s="73" t="s">
        <v>47</v>
      </c>
      <c r="D8" s="74"/>
      <c r="E8" s="75"/>
      <c r="F8" s="13" t="str">
        <f ca="1">INDIRECT(ADDRESS(26,6))&amp;":"&amp;INDIRECT(ADDRESS(26,7))</f>
        <v>11:4</v>
      </c>
      <c r="G8" s="15" t="str">
        <f ca="1">INDIRECT(ADDRESS(31,7))&amp;":"&amp;INDIRECT(ADDRESS(31,6))</f>
        <v>13:3</v>
      </c>
      <c r="H8" s="14" t="s">
        <v>4</v>
      </c>
      <c r="I8" s="15" t="str">
        <f ca="1">INDIRECT(ADDRESS(19,6))&amp;":"&amp;INDIRECT(ADDRESS(19,7))</f>
        <v>11:8</v>
      </c>
      <c r="J8" s="16" t="str">
        <f ca="1">INDIRECT(ADDRESS(22,7))&amp;":"&amp;INDIRECT(ADDRESS(22,6))</f>
        <v>10:13</v>
      </c>
      <c r="K8" s="62">
        <f ca="1">IF(COUNT(F9:J9)=0,"",COUNTIF(F9:J9,"&gt;0")+0.5*COUNTIF(F9:J9,0))</f>
        <v>3</v>
      </c>
      <c r="L8" s="11"/>
      <c r="M8" s="63">
        <v>1</v>
      </c>
    </row>
    <row r="9" spans="2:13" ht="21" x14ac:dyDescent="0.25">
      <c r="B9" s="58"/>
      <c r="C9" s="73"/>
      <c r="D9" s="74"/>
      <c r="E9" s="75"/>
      <c r="F9" s="17">
        <f ca="1">IF(LEN(INDIRECT(ADDRESS(ROW()-1, COLUMN())))=1,"",INDIRECT(ADDRESS(26,6))-INDIRECT(ADDRESS(26,7)))</f>
        <v>7</v>
      </c>
      <c r="G9" s="11">
        <f ca="1">IF(LEN(INDIRECT(ADDRESS(ROW()-1, COLUMN())))=1,"",INDIRECT(ADDRESS(31,7))-INDIRECT(ADDRESS(31,6)))</f>
        <v>10</v>
      </c>
      <c r="H9" s="18" t="s">
        <v>4</v>
      </c>
      <c r="I9" s="11">
        <f ca="1">IF(LEN(INDIRECT(ADDRESS(ROW()-1, COLUMN())))=1,"",INDIRECT(ADDRESS(19,6))-INDIRECT(ADDRESS(19,7)))</f>
        <v>3</v>
      </c>
      <c r="J9" s="12">
        <f ca="1">IF(LEN(INDIRECT(ADDRESS(ROW()-1, COLUMN())))=1,"",INDIRECT(ADDRESS(22,7))-INDIRECT(ADDRESS(22,6)))</f>
        <v>-3</v>
      </c>
      <c r="K9" s="62"/>
      <c r="L9" s="11">
        <f ca="1">IF(COUNT(F9:J9)=0,"",SUM(F9:J9))</f>
        <v>17</v>
      </c>
      <c r="M9" s="63"/>
    </row>
    <row r="10" spans="2:13" ht="21" x14ac:dyDescent="0.25">
      <c r="B10" s="57">
        <v>4</v>
      </c>
      <c r="C10" s="59" t="s">
        <v>48</v>
      </c>
      <c r="D10" s="60"/>
      <c r="E10" s="61"/>
      <c r="F10" s="13" t="str">
        <f ca="1">INDIRECT(ADDRESS(30,7))&amp;":"&amp;INDIRECT(ADDRESS(30,6))</f>
        <v>6:11</v>
      </c>
      <c r="G10" s="15" t="str">
        <f ca="1">INDIRECT(ADDRESS(34,6))&amp;":"&amp;INDIRECT(ADDRESS(34,7))</f>
        <v>9:8</v>
      </c>
      <c r="H10" s="15" t="str">
        <f ca="1">INDIRECT(ADDRESS(19,7))&amp;":"&amp;INDIRECT(ADDRESS(19,6))</f>
        <v>8:11</v>
      </c>
      <c r="I10" s="14" t="s">
        <v>4</v>
      </c>
      <c r="J10" s="16" t="str">
        <f ca="1">INDIRECT(ADDRESS(27,6))&amp;":"&amp;INDIRECT(ADDRESS(27,7))</f>
        <v>13:10</v>
      </c>
      <c r="K10" s="62">
        <f ca="1">IF(COUNT(F11:J11)=0,"",COUNTIF(F11:J11,"&gt;0")+0.5*COUNTIF(F11:J11,0))</f>
        <v>2</v>
      </c>
      <c r="L10" s="11"/>
      <c r="M10" s="63">
        <v>3</v>
      </c>
    </row>
    <row r="11" spans="2:13" ht="21" x14ac:dyDescent="0.25">
      <c r="B11" s="58"/>
      <c r="C11" s="59"/>
      <c r="D11" s="60"/>
      <c r="E11" s="61"/>
      <c r="F11" s="17">
        <f ca="1">IF(LEN(INDIRECT(ADDRESS(ROW()-1, COLUMN())))=1,"",INDIRECT(ADDRESS(30,7))-INDIRECT(ADDRESS(30,6)))</f>
        <v>-5</v>
      </c>
      <c r="G11" s="11">
        <f ca="1">IF(LEN(INDIRECT(ADDRESS(ROW()-1, COLUMN())))=1,"",INDIRECT(ADDRESS(34,6))-INDIRECT(ADDRESS(34,7)))</f>
        <v>1</v>
      </c>
      <c r="H11" s="11">
        <f ca="1">IF(LEN(INDIRECT(ADDRESS(ROW()-1, COLUMN())))=1,"",INDIRECT(ADDRESS(19,7))-INDIRECT(ADDRESS(19,6)))</f>
        <v>-3</v>
      </c>
      <c r="I11" s="18" t="s">
        <v>4</v>
      </c>
      <c r="J11" s="12">
        <f ca="1">IF(LEN(INDIRECT(ADDRESS(ROW()-1, COLUMN())))=1,"",INDIRECT(ADDRESS(27,6))-INDIRECT(ADDRESS(27,7)))</f>
        <v>3</v>
      </c>
      <c r="K11" s="62"/>
      <c r="L11" s="11">
        <f ca="1">IF(COUNT(F11:J11)=0,"",SUM(F11:J11))</f>
        <v>-4</v>
      </c>
      <c r="M11" s="63"/>
    </row>
    <row r="12" spans="2:13" ht="21" x14ac:dyDescent="0.25">
      <c r="B12" s="57">
        <v>5</v>
      </c>
      <c r="C12" s="65" t="s">
        <v>49</v>
      </c>
      <c r="D12" s="66"/>
      <c r="E12" s="67"/>
      <c r="F12" s="13" t="str">
        <f ca="1">INDIRECT(ADDRESS(35,6))&amp;":"&amp;INDIRECT(ADDRESS(35,7))</f>
        <v>9:10</v>
      </c>
      <c r="G12" s="15" t="str">
        <f ca="1">INDIRECT(ADDRESS(18,7))&amp;":"&amp;INDIRECT(ADDRESS(18,6))</f>
        <v>4:13</v>
      </c>
      <c r="H12" s="15" t="str">
        <f ca="1">INDIRECT(ADDRESS(22,6))&amp;":"&amp;INDIRECT(ADDRESS(22,7))</f>
        <v>13:10</v>
      </c>
      <c r="I12" s="15" t="str">
        <f ca="1">INDIRECT(ADDRESS(27,7))&amp;":"&amp;INDIRECT(ADDRESS(27,6))</f>
        <v>10:13</v>
      </c>
      <c r="J12" s="19" t="s">
        <v>4</v>
      </c>
      <c r="K12" s="62">
        <f ca="1">IF(COUNT(F13:J13)=0,"",COUNTIF(F13:J13,"&gt;0")+0.5*COUNTIF(F13:J13,0))</f>
        <v>1</v>
      </c>
      <c r="L12" s="11"/>
      <c r="M12" s="63">
        <v>5</v>
      </c>
    </row>
    <row r="13" spans="2:13" ht="21.75" thickBot="1" x14ac:dyDescent="0.3">
      <c r="B13" s="64"/>
      <c r="C13" s="68"/>
      <c r="D13" s="69"/>
      <c r="E13" s="70"/>
      <c r="F13" s="20">
        <f ca="1">IF(LEN(INDIRECT(ADDRESS(ROW()-1, COLUMN())))=1,"",INDIRECT(ADDRESS(35,6))-INDIRECT(ADDRESS(35,7)))</f>
        <v>-1</v>
      </c>
      <c r="G13" s="21">
        <f ca="1">IF(LEN(INDIRECT(ADDRESS(ROW()-1, COLUMN())))=1,"",INDIRECT(ADDRESS(18,7))-INDIRECT(ADDRESS(18,6)))</f>
        <v>-9</v>
      </c>
      <c r="H13" s="21">
        <f ca="1">IF(LEN(INDIRECT(ADDRESS(ROW()-1, COLUMN())))=1,"",INDIRECT(ADDRESS(22,6))-INDIRECT(ADDRESS(22,7)))</f>
        <v>3</v>
      </c>
      <c r="I13" s="21">
        <f ca="1">IF(LEN(INDIRECT(ADDRESS(ROW()-1, COLUMN())))=1,"",INDIRECT(ADDRESS(27,7))-INDIRECT(ADDRESS(27,6)))</f>
        <v>-3</v>
      </c>
      <c r="J13" s="22" t="s">
        <v>4</v>
      </c>
      <c r="K13" s="71"/>
      <c r="L13" s="21">
        <f ca="1">IF(COUNT(F13:J13)=0,"",SUM(F13:J13))</f>
        <v>-10</v>
      </c>
      <c r="M13" s="72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24" customFormat="1" ht="21.75" thickBot="1" x14ac:dyDescent="0.4">
      <c r="A17" s="23"/>
      <c r="B17" s="53" t="s">
        <v>5</v>
      </c>
      <c r="C17" s="53"/>
      <c r="D17" s="53"/>
      <c r="E17" s="53"/>
      <c r="F17" s="53"/>
      <c r="G17" s="53"/>
      <c r="H17" s="53"/>
      <c r="I17" s="53"/>
      <c r="J17" s="53"/>
      <c r="K17" s="53"/>
      <c r="M17" s="25"/>
    </row>
    <row r="18" spans="1:13" s="24" customFormat="1" ht="21.75" thickBot="1" x14ac:dyDescent="0.4">
      <c r="A18" s="23"/>
      <c r="B18" s="26">
        <v>2</v>
      </c>
      <c r="C18" s="54" t="str">
        <f ca="1">IF(ISBLANK(INDIRECT(ADDRESS(B18*2+2,3))),"",INDIRECT(ADDRESS(B18*2+2,3)))</f>
        <v>Денисов, Дубовицкий, Поляков А-р</v>
      </c>
      <c r="D18" s="54"/>
      <c r="E18" s="55"/>
      <c r="F18" s="27">
        <v>13</v>
      </c>
      <c r="G18" s="28">
        <v>4</v>
      </c>
      <c r="H18" s="56" t="str">
        <f ca="1">IF(ISBLANK(INDIRECT(ADDRESS(K18*2+2,3))),"",INDIRECT(ADDRESS(K18*2+2,3)))</f>
        <v>Березнеговская, Сафонов, Багаутдинова</v>
      </c>
      <c r="I18" s="54"/>
      <c r="J18" s="54"/>
      <c r="K18" s="26">
        <v>5</v>
      </c>
      <c r="L18" s="29" t="s">
        <v>6</v>
      </c>
      <c r="M18" s="30">
        <v>1</v>
      </c>
    </row>
    <row r="19" spans="1:13" s="24" customFormat="1" ht="21.75" thickBot="1" x14ac:dyDescent="0.4">
      <c r="A19" s="23"/>
      <c r="B19" s="26">
        <v>3</v>
      </c>
      <c r="C19" s="54" t="str">
        <f ca="1">IF(ISBLANK(INDIRECT(ADDRESS(B19*2+2,3))),"",INDIRECT(ADDRESS(B19*2+2,3)))</f>
        <v>Крошилов, Кувакин, Федотов</v>
      </c>
      <c r="D19" s="54"/>
      <c r="E19" s="55"/>
      <c r="F19" s="27">
        <v>11</v>
      </c>
      <c r="G19" s="28">
        <v>8</v>
      </c>
      <c r="H19" s="56" t="str">
        <f ca="1">IF(ISBLANK(INDIRECT(ADDRESS(K19*2+2,3))),"",INDIRECT(ADDRESS(K19*2+2,3)))</f>
        <v>Крылова, Кайтукова, Головко</v>
      </c>
      <c r="I19" s="54"/>
      <c r="J19" s="54"/>
      <c r="K19" s="26">
        <v>4</v>
      </c>
      <c r="L19" s="29" t="s">
        <v>6</v>
      </c>
      <c r="M19" s="30">
        <v>2</v>
      </c>
    </row>
    <row r="20" spans="1:13" s="24" customFormat="1" ht="21" x14ac:dyDescent="0.35">
      <c r="A20" s="23"/>
      <c r="M20" s="31"/>
    </row>
    <row r="21" spans="1:13" s="24" customFormat="1" ht="21.75" thickBot="1" x14ac:dyDescent="0.4">
      <c r="A21" s="23"/>
      <c r="B21" s="53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M21" s="31"/>
    </row>
    <row r="22" spans="1:13" s="24" customFormat="1" ht="21.75" thickBot="1" x14ac:dyDescent="0.4">
      <c r="A22" s="23"/>
      <c r="B22" s="26">
        <v>5</v>
      </c>
      <c r="C22" s="54" t="str">
        <f ca="1">IF(ISBLANK(INDIRECT(ADDRESS(B22*2+2,3))),"",INDIRECT(ADDRESS(B22*2+2,3)))</f>
        <v>Березнеговская, Сафонов, Багаутдинова</v>
      </c>
      <c r="D22" s="54"/>
      <c r="E22" s="55"/>
      <c r="F22" s="27">
        <v>13</v>
      </c>
      <c r="G22" s="28">
        <v>10</v>
      </c>
      <c r="H22" s="56" t="str">
        <f ca="1">IF(ISBLANK(INDIRECT(ADDRESS(K22*2+2,3))),"",INDIRECT(ADDRESS(K22*2+2,3)))</f>
        <v>Крошилов, Кувакин, Федотов</v>
      </c>
      <c r="I22" s="54"/>
      <c r="J22" s="54"/>
      <c r="K22" s="26">
        <v>3</v>
      </c>
      <c r="L22" s="29" t="s">
        <v>6</v>
      </c>
      <c r="M22" s="30">
        <v>3</v>
      </c>
    </row>
    <row r="23" spans="1:13" s="24" customFormat="1" ht="21.75" thickBot="1" x14ac:dyDescent="0.4">
      <c r="A23" s="23"/>
      <c r="B23" s="26">
        <v>1</v>
      </c>
      <c r="C23" s="54" t="str">
        <f ca="1">IF(ISBLANK(INDIRECT(ADDRESS(B23*2+2,3))),"",INDIRECT(ADDRESS(B23*2+2,3)))</f>
        <v>Мишин, Смирнов, Тихонов</v>
      </c>
      <c r="D23" s="54"/>
      <c r="E23" s="55"/>
      <c r="F23" s="27">
        <v>10</v>
      </c>
      <c r="G23" s="28">
        <v>7</v>
      </c>
      <c r="H23" s="56" t="str">
        <f ca="1">IF(ISBLANK(INDIRECT(ADDRESS(K23*2+2,3))),"",INDIRECT(ADDRESS(K23*2+2,3)))</f>
        <v>Денисов, Дубовицкий, Поляков А-р</v>
      </c>
      <c r="I23" s="54"/>
      <c r="J23" s="54"/>
      <c r="K23" s="26">
        <v>2</v>
      </c>
      <c r="L23" s="29" t="s">
        <v>6</v>
      </c>
      <c r="M23" s="30">
        <v>4</v>
      </c>
    </row>
    <row r="24" spans="1:13" s="24" customFormat="1" ht="21" x14ac:dyDescent="0.35">
      <c r="A24" s="23"/>
      <c r="M24" s="31"/>
    </row>
    <row r="25" spans="1:13" s="24" customFormat="1" ht="21.75" thickBot="1" x14ac:dyDescent="0.4">
      <c r="A25" s="23"/>
      <c r="B25" s="53" t="s">
        <v>8</v>
      </c>
      <c r="C25" s="53"/>
      <c r="D25" s="53"/>
      <c r="E25" s="53"/>
      <c r="F25" s="53"/>
      <c r="G25" s="53"/>
      <c r="H25" s="53"/>
      <c r="I25" s="53"/>
      <c r="J25" s="53"/>
      <c r="K25" s="53"/>
      <c r="M25" s="31"/>
    </row>
    <row r="26" spans="1:13" s="24" customFormat="1" ht="21.75" thickBot="1" x14ac:dyDescent="0.4">
      <c r="A26" s="23"/>
      <c r="B26" s="26">
        <v>3</v>
      </c>
      <c r="C26" s="54" t="str">
        <f ca="1">IF(ISBLANK(INDIRECT(ADDRESS(B26*2+2,3))),"",INDIRECT(ADDRESS(B26*2+2,3)))</f>
        <v>Крошилов, Кувакин, Федотов</v>
      </c>
      <c r="D26" s="54"/>
      <c r="E26" s="55"/>
      <c r="F26" s="27">
        <v>11</v>
      </c>
      <c r="G26" s="28">
        <v>4</v>
      </c>
      <c r="H26" s="56" t="str">
        <f ca="1">IF(ISBLANK(INDIRECT(ADDRESS(K26*2+2,3))),"",INDIRECT(ADDRESS(K26*2+2,3)))</f>
        <v>Мишин, Смирнов, Тихонов</v>
      </c>
      <c r="I26" s="54"/>
      <c r="J26" s="54"/>
      <c r="K26" s="26">
        <v>1</v>
      </c>
      <c r="L26" s="29" t="s">
        <v>6</v>
      </c>
      <c r="M26" s="30">
        <v>5</v>
      </c>
    </row>
    <row r="27" spans="1:13" s="24" customFormat="1" ht="21.75" thickBot="1" x14ac:dyDescent="0.4">
      <c r="A27" s="23"/>
      <c r="B27" s="26">
        <v>4</v>
      </c>
      <c r="C27" s="54" t="str">
        <f ca="1">IF(ISBLANK(INDIRECT(ADDRESS(B27*2+2,3))),"",INDIRECT(ADDRESS(B27*2+2,3)))</f>
        <v>Крылова, Кайтукова, Головко</v>
      </c>
      <c r="D27" s="54"/>
      <c r="E27" s="55"/>
      <c r="F27" s="27">
        <v>13</v>
      </c>
      <c r="G27" s="28">
        <v>10</v>
      </c>
      <c r="H27" s="56" t="str">
        <f ca="1">IF(ISBLANK(INDIRECT(ADDRESS(K27*2+2,3))),"",INDIRECT(ADDRESS(K27*2+2,3)))</f>
        <v>Березнеговская, Сафонов, Багаутдинова</v>
      </c>
      <c r="I27" s="54"/>
      <c r="J27" s="54"/>
      <c r="K27" s="26">
        <v>5</v>
      </c>
      <c r="L27" s="29" t="s">
        <v>6</v>
      </c>
      <c r="M27" s="30">
        <v>6</v>
      </c>
    </row>
    <row r="28" spans="1:13" s="24" customFormat="1" ht="21" x14ac:dyDescent="0.35">
      <c r="A28" s="23"/>
      <c r="M28" s="31"/>
    </row>
    <row r="29" spans="1:13" s="24" customFormat="1" ht="21.75" thickBot="1" x14ac:dyDescent="0.4">
      <c r="A29" s="23"/>
      <c r="B29" s="53" t="s">
        <v>9</v>
      </c>
      <c r="C29" s="53"/>
      <c r="D29" s="53"/>
      <c r="E29" s="53"/>
      <c r="F29" s="53"/>
      <c r="G29" s="53"/>
      <c r="H29" s="53"/>
      <c r="I29" s="53"/>
      <c r="J29" s="53"/>
      <c r="K29" s="53"/>
      <c r="M29" s="31"/>
    </row>
    <row r="30" spans="1:13" s="24" customFormat="1" ht="21.75" thickBot="1" x14ac:dyDescent="0.4">
      <c r="A30" s="23"/>
      <c r="B30" s="26">
        <v>1</v>
      </c>
      <c r="C30" s="54" t="str">
        <f ca="1">IF(ISBLANK(INDIRECT(ADDRESS(B30*2+2,3))),"",INDIRECT(ADDRESS(B30*2+2,3)))</f>
        <v>Мишин, Смирнов, Тихонов</v>
      </c>
      <c r="D30" s="54"/>
      <c r="E30" s="55"/>
      <c r="F30" s="27">
        <v>11</v>
      </c>
      <c r="G30" s="28">
        <v>6</v>
      </c>
      <c r="H30" s="56" t="str">
        <f ca="1">IF(ISBLANK(INDIRECT(ADDRESS(K30*2+2,3))),"",INDIRECT(ADDRESS(K30*2+2,3)))</f>
        <v>Крылова, Кайтукова, Головко</v>
      </c>
      <c r="I30" s="54"/>
      <c r="J30" s="54"/>
      <c r="K30" s="26">
        <v>4</v>
      </c>
      <c r="L30" s="29" t="s">
        <v>6</v>
      </c>
      <c r="M30" s="30">
        <v>7</v>
      </c>
    </row>
    <row r="31" spans="1:13" s="24" customFormat="1" ht="21.75" thickBot="1" x14ac:dyDescent="0.4">
      <c r="A31" s="23"/>
      <c r="B31" s="26">
        <v>2</v>
      </c>
      <c r="C31" s="54" t="str">
        <f ca="1">IF(ISBLANK(INDIRECT(ADDRESS(B31*2+2,3))),"",INDIRECT(ADDRESS(B31*2+2,3)))</f>
        <v>Денисов, Дубовицкий, Поляков А-р</v>
      </c>
      <c r="D31" s="54"/>
      <c r="E31" s="55"/>
      <c r="F31" s="27">
        <v>3</v>
      </c>
      <c r="G31" s="28">
        <v>13</v>
      </c>
      <c r="H31" s="56" t="str">
        <f ca="1">IF(ISBLANK(INDIRECT(ADDRESS(K31*2+2,3))),"",INDIRECT(ADDRESS(K31*2+2,3)))</f>
        <v>Крошилов, Кувакин, Федотов</v>
      </c>
      <c r="I31" s="54"/>
      <c r="J31" s="54"/>
      <c r="K31" s="26">
        <v>3</v>
      </c>
      <c r="L31" s="29" t="s">
        <v>6</v>
      </c>
      <c r="M31" s="30">
        <v>8</v>
      </c>
    </row>
    <row r="32" spans="1:13" s="24" customFormat="1" ht="21" x14ac:dyDescent="0.35">
      <c r="A32" s="23"/>
      <c r="M32" s="31"/>
    </row>
    <row r="33" spans="1:13" s="24" customFormat="1" ht="21.75" thickBot="1" x14ac:dyDescent="0.4">
      <c r="A33" s="23"/>
      <c r="B33" s="53" t="s">
        <v>10</v>
      </c>
      <c r="C33" s="53"/>
      <c r="D33" s="53"/>
      <c r="E33" s="53"/>
      <c r="F33" s="53"/>
      <c r="G33" s="53"/>
      <c r="H33" s="53"/>
      <c r="I33" s="53"/>
      <c r="J33" s="53"/>
      <c r="K33" s="53"/>
      <c r="M33" s="31"/>
    </row>
    <row r="34" spans="1:13" s="24" customFormat="1" ht="21.75" thickBot="1" x14ac:dyDescent="0.4">
      <c r="A34" s="23"/>
      <c r="B34" s="26">
        <v>4</v>
      </c>
      <c r="C34" s="54" t="str">
        <f ca="1">IF(ISBLANK(INDIRECT(ADDRESS(B34*2+2,3))),"",INDIRECT(ADDRESS(B34*2+2,3)))</f>
        <v>Крылова, Кайтукова, Головко</v>
      </c>
      <c r="D34" s="54"/>
      <c r="E34" s="55"/>
      <c r="F34" s="27">
        <v>9</v>
      </c>
      <c r="G34" s="28">
        <v>8</v>
      </c>
      <c r="H34" s="56" t="str">
        <f ca="1">IF(ISBLANK(INDIRECT(ADDRESS(K34*2+2,3))),"",INDIRECT(ADDRESS(K34*2+2,3)))</f>
        <v>Денисов, Дубовицкий, Поляков А-р</v>
      </c>
      <c r="I34" s="54"/>
      <c r="J34" s="54"/>
      <c r="K34" s="26">
        <v>2</v>
      </c>
      <c r="L34" s="29" t="s">
        <v>6</v>
      </c>
      <c r="M34" s="30">
        <v>1</v>
      </c>
    </row>
    <row r="35" spans="1:13" s="24" customFormat="1" ht="21.75" thickBot="1" x14ac:dyDescent="0.4">
      <c r="A35" s="23"/>
      <c r="B35" s="26">
        <v>5</v>
      </c>
      <c r="C35" s="54" t="str">
        <f ca="1">IF(ISBLANK(INDIRECT(ADDRESS(B35*2+2,3))),"",INDIRECT(ADDRESS(B35*2+2,3)))</f>
        <v>Березнеговская, Сафонов, Багаутдинова</v>
      </c>
      <c r="D35" s="54"/>
      <c r="E35" s="55"/>
      <c r="F35" s="27">
        <v>9</v>
      </c>
      <c r="G35" s="28">
        <v>10</v>
      </c>
      <c r="H35" s="56" t="str">
        <f ca="1">IF(ISBLANK(INDIRECT(ADDRESS(K35*2+2,3))),"",INDIRECT(ADDRESS(K35*2+2,3)))</f>
        <v>Мишин, Смирнов, Тихонов</v>
      </c>
      <c r="I35" s="54"/>
      <c r="J35" s="54"/>
      <c r="K35" s="26">
        <v>1</v>
      </c>
      <c r="L35" s="29" t="s">
        <v>6</v>
      </c>
      <c r="M35" s="30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C12" sqref="C12:E13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31.5" x14ac:dyDescent="0.25">
      <c r="B1" s="77" t="s">
        <v>12</v>
      </c>
      <c r="C1" s="77"/>
      <c r="D1" s="77"/>
      <c r="E1" s="77"/>
      <c r="F1" s="77"/>
      <c r="G1" s="77"/>
      <c r="H1" s="77"/>
      <c r="I1" s="77"/>
      <c r="J1" s="77"/>
      <c r="K1" s="77"/>
      <c r="L1" s="44">
        <v>45381</v>
      </c>
      <c r="M1" t="s">
        <v>23</v>
      </c>
    </row>
    <row r="2" spans="2:13" ht="15.75" thickBot="1" x14ac:dyDescent="0.3">
      <c r="M2"/>
    </row>
    <row r="3" spans="2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2:13" ht="21" x14ac:dyDescent="0.25">
      <c r="B4" s="81">
        <v>1</v>
      </c>
      <c r="C4" s="89" t="s">
        <v>50</v>
      </c>
      <c r="D4" s="90"/>
      <c r="E4" s="91"/>
      <c r="F4" s="6" t="s">
        <v>4</v>
      </c>
      <c r="G4" s="7" t="str">
        <f ca="1">INDIRECT(ADDRESS(23,6))&amp;":"&amp;INDIRECT(ADDRESS(23,7))</f>
        <v>9:8</v>
      </c>
      <c r="H4" s="7" t="str">
        <f ca="1">INDIRECT(ADDRESS(26,7))&amp;":"&amp;INDIRECT(ADDRESS(26,6))</f>
        <v>2:13</v>
      </c>
      <c r="I4" s="7" t="str">
        <f ca="1">INDIRECT(ADDRESS(30,6))&amp;":"&amp;INDIRECT(ADDRESS(30,7))</f>
        <v>8:4</v>
      </c>
      <c r="J4" s="8" t="str">
        <f ca="1">INDIRECT(ADDRESS(35,7))&amp;":"&amp;INDIRECT(ADDRESS(35,6))</f>
        <v>6:13</v>
      </c>
      <c r="K4" s="85">
        <f ca="1">IF(COUNT(F5:J5)=0,"",COUNTIF(F5:J5,"&gt;0")+0.5*COUNTIF(F5:J5,0))</f>
        <v>2</v>
      </c>
      <c r="L4" s="9"/>
      <c r="M4" s="76">
        <v>4</v>
      </c>
    </row>
    <row r="5" spans="2:13" ht="21" x14ac:dyDescent="0.25">
      <c r="B5" s="58"/>
      <c r="C5" s="65"/>
      <c r="D5" s="66"/>
      <c r="E5" s="67"/>
      <c r="F5" s="10" t="s">
        <v>4</v>
      </c>
      <c r="G5" s="11">
        <f ca="1">IF(LEN(INDIRECT(ADDRESS(ROW()-1, COLUMN())))=1,"",INDIRECT(ADDRESS(23,6))-INDIRECT(ADDRESS(23,7)))</f>
        <v>1</v>
      </c>
      <c r="H5" s="11">
        <f ca="1">IF(LEN(INDIRECT(ADDRESS(ROW()-1, COLUMN())))=1,"",INDIRECT(ADDRESS(26,7))-INDIRECT(ADDRESS(26,6)))</f>
        <v>-11</v>
      </c>
      <c r="I5" s="11">
        <f ca="1">IF(LEN(INDIRECT(ADDRESS(ROW()-1, COLUMN())))=1,"",INDIRECT(ADDRESS(30,6))-INDIRECT(ADDRESS(30,7)))</f>
        <v>4</v>
      </c>
      <c r="J5" s="12">
        <f ca="1">IF(LEN(INDIRECT(ADDRESS(ROW()-1, COLUMN())))=1,"",INDIRECT(ADDRESS(35,7))-INDIRECT(ADDRESS(35,6)))</f>
        <v>-7</v>
      </c>
      <c r="K5" s="62"/>
      <c r="L5" s="11">
        <f ca="1">IF(COUNT(F5:J5)=0,"",SUM(F5:J5))</f>
        <v>-13</v>
      </c>
      <c r="M5" s="63"/>
    </row>
    <row r="6" spans="2:13" ht="21" x14ac:dyDescent="0.25">
      <c r="B6" s="57">
        <v>2</v>
      </c>
      <c r="C6" s="73" t="s">
        <v>51</v>
      </c>
      <c r="D6" s="74"/>
      <c r="E6" s="75"/>
      <c r="F6" s="13" t="str">
        <f ca="1">INDIRECT(ADDRESS(23,7))&amp;":"&amp;INDIRECT(ADDRESS(23,6))</f>
        <v>8:9</v>
      </c>
      <c r="G6" s="14" t="s">
        <v>4</v>
      </c>
      <c r="H6" s="15" t="str">
        <f ca="1">INDIRECT(ADDRESS(31,6))&amp;":"&amp;INDIRECT(ADDRESS(31,7))</f>
        <v>13:8</v>
      </c>
      <c r="I6" s="15" t="str">
        <f ca="1">INDIRECT(ADDRESS(34,7))&amp;":"&amp;INDIRECT(ADDRESS(34,6))</f>
        <v>10:7</v>
      </c>
      <c r="J6" s="16" t="str">
        <f ca="1">INDIRECT(ADDRESS(18,6))&amp;":"&amp;INDIRECT(ADDRESS(18,7))</f>
        <v>11:10</v>
      </c>
      <c r="K6" s="62">
        <f ca="1">IF(COUNT(F7:J7)=0,"",COUNTIF(F7:J7,"&gt;0")+0.5*COUNTIF(F7:J7,0))</f>
        <v>3</v>
      </c>
      <c r="L6" s="11"/>
      <c r="M6" s="63">
        <v>1</v>
      </c>
    </row>
    <row r="7" spans="2:13" ht="21" x14ac:dyDescent="0.25">
      <c r="B7" s="58"/>
      <c r="C7" s="73"/>
      <c r="D7" s="74"/>
      <c r="E7" s="75"/>
      <c r="F7" s="17">
        <f ca="1">IF(LEN(INDIRECT(ADDRESS(ROW()-1, COLUMN())))=1,"",INDIRECT(ADDRESS(23,7))-INDIRECT(ADDRESS(23,6)))</f>
        <v>-1</v>
      </c>
      <c r="G7" s="18" t="s">
        <v>4</v>
      </c>
      <c r="H7" s="11">
        <f ca="1">IF(LEN(INDIRECT(ADDRESS(ROW()-1, COLUMN())))=1,"",INDIRECT(ADDRESS(31,6))-INDIRECT(ADDRESS(31,7)))</f>
        <v>5</v>
      </c>
      <c r="I7" s="11">
        <f ca="1">IF(LEN(INDIRECT(ADDRESS(ROW()-1, COLUMN())))=1,"",INDIRECT(ADDRESS(34,7))-INDIRECT(ADDRESS(34,6)))</f>
        <v>3</v>
      </c>
      <c r="J7" s="12">
        <f ca="1">IF(LEN(INDIRECT(ADDRESS(ROW()-1, COLUMN())))=1,"",INDIRECT(ADDRESS(18,6))-INDIRECT(ADDRESS(18,7)))</f>
        <v>1</v>
      </c>
      <c r="K7" s="62"/>
      <c r="L7" s="11">
        <f ca="1">IF(COUNT(F7:J7)=0,"",SUM(F7:J7))</f>
        <v>8</v>
      </c>
      <c r="M7" s="63"/>
    </row>
    <row r="8" spans="2:13" ht="21" x14ac:dyDescent="0.25">
      <c r="B8" s="57">
        <v>3</v>
      </c>
      <c r="C8" s="59" t="s">
        <v>52</v>
      </c>
      <c r="D8" s="60"/>
      <c r="E8" s="61"/>
      <c r="F8" s="13" t="str">
        <f ca="1">INDIRECT(ADDRESS(26,6))&amp;":"&amp;INDIRECT(ADDRESS(26,7))</f>
        <v>13:2</v>
      </c>
      <c r="G8" s="15" t="str">
        <f ca="1">INDIRECT(ADDRESS(31,7))&amp;":"&amp;INDIRECT(ADDRESS(31,6))</f>
        <v>8:13</v>
      </c>
      <c r="H8" s="14" t="s">
        <v>4</v>
      </c>
      <c r="I8" s="15" t="str">
        <f ca="1">INDIRECT(ADDRESS(19,6))&amp;":"&amp;INDIRECT(ADDRESS(19,7))</f>
        <v>13:3</v>
      </c>
      <c r="J8" s="16" t="str">
        <f ca="1">INDIRECT(ADDRESS(22,7))&amp;":"&amp;INDIRECT(ADDRESS(22,6))</f>
        <v>9:10</v>
      </c>
      <c r="K8" s="62">
        <f ca="1">IF(COUNT(F9:J9)=0,"",COUNTIF(F9:J9,"&gt;0")+0.5*COUNTIF(F9:J9,0))</f>
        <v>2</v>
      </c>
      <c r="L8" s="11"/>
      <c r="M8" s="63">
        <v>3</v>
      </c>
    </row>
    <row r="9" spans="2:13" ht="21" x14ac:dyDescent="0.25">
      <c r="B9" s="58"/>
      <c r="C9" s="59"/>
      <c r="D9" s="60"/>
      <c r="E9" s="61"/>
      <c r="F9" s="17">
        <f ca="1">IF(LEN(INDIRECT(ADDRESS(ROW()-1, COLUMN())))=1,"",INDIRECT(ADDRESS(26,6))-INDIRECT(ADDRESS(26,7)))</f>
        <v>11</v>
      </c>
      <c r="G9" s="11">
        <f ca="1">IF(LEN(INDIRECT(ADDRESS(ROW()-1, COLUMN())))=1,"",INDIRECT(ADDRESS(31,7))-INDIRECT(ADDRESS(31,6)))</f>
        <v>-5</v>
      </c>
      <c r="H9" s="18" t="s">
        <v>4</v>
      </c>
      <c r="I9" s="11">
        <f ca="1">IF(LEN(INDIRECT(ADDRESS(ROW()-1, COLUMN())))=1,"",INDIRECT(ADDRESS(19,6))-INDIRECT(ADDRESS(19,7)))</f>
        <v>10</v>
      </c>
      <c r="J9" s="12">
        <f ca="1">IF(LEN(INDIRECT(ADDRESS(ROW()-1, COLUMN())))=1,"",INDIRECT(ADDRESS(22,7))-INDIRECT(ADDRESS(22,6)))</f>
        <v>-1</v>
      </c>
      <c r="K9" s="62"/>
      <c r="L9" s="11">
        <f ca="1">IF(COUNT(F9:J9)=0,"",SUM(F9:J9))</f>
        <v>15</v>
      </c>
      <c r="M9" s="63"/>
    </row>
    <row r="10" spans="2:13" ht="21" x14ac:dyDescent="0.25">
      <c r="B10" s="57">
        <v>4</v>
      </c>
      <c r="C10" s="65" t="s">
        <v>53</v>
      </c>
      <c r="D10" s="66"/>
      <c r="E10" s="67"/>
      <c r="F10" s="13" t="str">
        <f ca="1">INDIRECT(ADDRESS(30,7))&amp;":"&amp;INDIRECT(ADDRESS(30,6))</f>
        <v>4:8</v>
      </c>
      <c r="G10" s="15" t="str">
        <f ca="1">INDIRECT(ADDRESS(34,6))&amp;":"&amp;INDIRECT(ADDRESS(34,7))</f>
        <v>7:10</v>
      </c>
      <c r="H10" s="15" t="str">
        <f ca="1">INDIRECT(ADDRESS(19,7))&amp;":"&amp;INDIRECT(ADDRESS(19,6))</f>
        <v>3:13</v>
      </c>
      <c r="I10" s="14" t="s">
        <v>4</v>
      </c>
      <c r="J10" s="16" t="str">
        <f ca="1">INDIRECT(ADDRESS(27,6))&amp;":"&amp;INDIRECT(ADDRESS(27,7))</f>
        <v>6:13</v>
      </c>
      <c r="K10" s="62">
        <f ca="1">IF(COUNT(F11:J11)=0,"",COUNTIF(F11:J11,"&gt;0")+0.5*COUNTIF(F11:J11,0))</f>
        <v>0</v>
      </c>
      <c r="L10" s="11"/>
      <c r="M10" s="63">
        <v>5</v>
      </c>
    </row>
    <row r="11" spans="2:13" ht="21" x14ac:dyDescent="0.25">
      <c r="B11" s="58"/>
      <c r="C11" s="65"/>
      <c r="D11" s="66"/>
      <c r="E11" s="67"/>
      <c r="F11" s="17">
        <f ca="1">IF(LEN(INDIRECT(ADDRESS(ROW()-1, COLUMN())))=1,"",INDIRECT(ADDRESS(30,7))-INDIRECT(ADDRESS(30,6)))</f>
        <v>-4</v>
      </c>
      <c r="G11" s="11">
        <f ca="1">IF(LEN(INDIRECT(ADDRESS(ROW()-1, COLUMN())))=1,"",INDIRECT(ADDRESS(34,6))-INDIRECT(ADDRESS(34,7)))</f>
        <v>-3</v>
      </c>
      <c r="H11" s="11">
        <f ca="1">IF(LEN(INDIRECT(ADDRESS(ROW()-1, COLUMN())))=1,"",INDIRECT(ADDRESS(19,7))-INDIRECT(ADDRESS(19,6)))</f>
        <v>-10</v>
      </c>
      <c r="I11" s="18" t="s">
        <v>4</v>
      </c>
      <c r="J11" s="12">
        <f ca="1">IF(LEN(INDIRECT(ADDRESS(ROW()-1, COLUMN())))=1,"",INDIRECT(ADDRESS(27,6))-INDIRECT(ADDRESS(27,7)))</f>
        <v>-7</v>
      </c>
      <c r="K11" s="62"/>
      <c r="L11" s="11">
        <f ca="1">IF(COUNT(F11:J11)=0,"",SUM(F11:J11))</f>
        <v>-24</v>
      </c>
      <c r="M11" s="63"/>
    </row>
    <row r="12" spans="2:13" ht="21" x14ac:dyDescent="0.25">
      <c r="B12" s="57">
        <v>5</v>
      </c>
      <c r="C12" s="73" t="s">
        <v>54</v>
      </c>
      <c r="D12" s="74"/>
      <c r="E12" s="75"/>
      <c r="F12" s="13" t="str">
        <f ca="1">INDIRECT(ADDRESS(35,6))&amp;":"&amp;INDIRECT(ADDRESS(35,7))</f>
        <v>13:6</v>
      </c>
      <c r="G12" s="15" t="str">
        <f ca="1">INDIRECT(ADDRESS(18,7))&amp;":"&amp;INDIRECT(ADDRESS(18,6))</f>
        <v>10:11</v>
      </c>
      <c r="H12" s="15" t="str">
        <f ca="1">INDIRECT(ADDRESS(22,6))&amp;":"&amp;INDIRECT(ADDRESS(22,7))</f>
        <v>10:9</v>
      </c>
      <c r="I12" s="15" t="str">
        <f ca="1">INDIRECT(ADDRESS(27,7))&amp;":"&amp;INDIRECT(ADDRESS(27,6))</f>
        <v>13:6</v>
      </c>
      <c r="J12" s="19" t="s">
        <v>4</v>
      </c>
      <c r="K12" s="62">
        <f ca="1">IF(COUNT(F13:J13)=0,"",COUNTIF(F13:J13,"&gt;0")+0.5*COUNTIF(F13:J13,0))</f>
        <v>3</v>
      </c>
      <c r="L12" s="11"/>
      <c r="M12" s="63">
        <v>2</v>
      </c>
    </row>
    <row r="13" spans="2:13" ht="21.75" thickBot="1" x14ac:dyDescent="0.3">
      <c r="B13" s="64"/>
      <c r="C13" s="86"/>
      <c r="D13" s="87"/>
      <c r="E13" s="88"/>
      <c r="F13" s="20">
        <f ca="1">IF(LEN(INDIRECT(ADDRESS(ROW()-1, COLUMN())))=1,"",INDIRECT(ADDRESS(35,6))-INDIRECT(ADDRESS(35,7)))</f>
        <v>7</v>
      </c>
      <c r="G13" s="21">
        <f ca="1">IF(LEN(INDIRECT(ADDRESS(ROW()-1, COLUMN())))=1,"",INDIRECT(ADDRESS(18,7))-INDIRECT(ADDRESS(18,6)))</f>
        <v>-1</v>
      </c>
      <c r="H13" s="21">
        <f ca="1">IF(LEN(INDIRECT(ADDRESS(ROW()-1, COLUMN())))=1,"",INDIRECT(ADDRESS(22,6))-INDIRECT(ADDRESS(22,7)))</f>
        <v>1</v>
      </c>
      <c r="I13" s="21">
        <f ca="1">IF(LEN(INDIRECT(ADDRESS(ROW()-1, COLUMN())))=1,"",INDIRECT(ADDRESS(27,7))-INDIRECT(ADDRESS(27,6)))</f>
        <v>7</v>
      </c>
      <c r="J13" s="22" t="s">
        <v>4</v>
      </c>
      <c r="K13" s="71"/>
      <c r="L13" s="21">
        <f ca="1">IF(COUNT(F13:J13)=0,"",SUM(F13:J13))</f>
        <v>14</v>
      </c>
      <c r="M13" s="72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24" customFormat="1" ht="21.75" thickBot="1" x14ac:dyDescent="0.4">
      <c r="A17" s="23"/>
      <c r="B17" s="53" t="s">
        <v>5</v>
      </c>
      <c r="C17" s="53"/>
      <c r="D17" s="53"/>
      <c r="E17" s="53"/>
      <c r="F17" s="53"/>
      <c r="G17" s="53"/>
      <c r="H17" s="53"/>
      <c r="I17" s="53"/>
      <c r="J17" s="53"/>
      <c r="K17" s="53"/>
      <c r="M17" s="25"/>
    </row>
    <row r="18" spans="1:13" s="24" customFormat="1" ht="21.75" thickBot="1" x14ac:dyDescent="0.4">
      <c r="A18" s="23"/>
      <c r="B18" s="26">
        <v>2</v>
      </c>
      <c r="C18" s="54" t="str">
        <f ca="1">IF(ISBLANK(INDIRECT(ADDRESS(B18*2+2,3))),"",INDIRECT(ADDRESS(B18*2+2,3)))</f>
        <v>Алкина, Артюхина, Курбанова,Казанцева</v>
      </c>
      <c r="D18" s="54"/>
      <c r="E18" s="55"/>
      <c r="F18" s="27">
        <v>11</v>
      </c>
      <c r="G18" s="28">
        <v>10</v>
      </c>
      <c r="H18" s="56" t="str">
        <f ca="1">IF(ISBLANK(INDIRECT(ADDRESS(K18*2+2,3))),"",INDIRECT(ADDRESS(K18*2+2,3)))</f>
        <v>Панова, Кузнецова Л, Педченко</v>
      </c>
      <c r="I18" s="54"/>
      <c r="J18" s="54"/>
      <c r="K18" s="26">
        <v>5</v>
      </c>
      <c r="L18" s="29" t="s">
        <v>6</v>
      </c>
      <c r="M18" s="30">
        <v>3</v>
      </c>
    </row>
    <row r="19" spans="1:13" s="24" customFormat="1" ht="21.75" thickBot="1" x14ac:dyDescent="0.4">
      <c r="A19" s="23"/>
      <c r="B19" s="26">
        <v>3</v>
      </c>
      <c r="C19" s="54" t="str">
        <f ca="1">IF(ISBLANK(INDIRECT(ADDRESS(B19*2+2,3))),"",INDIRECT(ADDRESS(B19*2+2,3)))</f>
        <v>Догадин, Петрушко, Гулинин, Колесников</v>
      </c>
      <c r="D19" s="54"/>
      <c r="E19" s="55"/>
      <c r="F19" s="27">
        <v>13</v>
      </c>
      <c r="G19" s="28">
        <v>3</v>
      </c>
      <c r="H19" s="56" t="str">
        <f ca="1">IF(ISBLANK(INDIRECT(ADDRESS(K19*2+2,3))),"",INDIRECT(ADDRESS(K19*2+2,3)))</f>
        <v>Петраков, Трофимов, Ницинский</v>
      </c>
      <c r="I19" s="54"/>
      <c r="J19" s="54"/>
      <c r="K19" s="26">
        <v>4</v>
      </c>
      <c r="L19" s="29" t="s">
        <v>6</v>
      </c>
      <c r="M19" s="30">
        <v>4</v>
      </c>
    </row>
    <row r="20" spans="1:13" s="24" customFormat="1" ht="21" x14ac:dyDescent="0.35">
      <c r="A20" s="23"/>
      <c r="M20" s="31"/>
    </row>
    <row r="21" spans="1:13" s="24" customFormat="1" ht="21.75" thickBot="1" x14ac:dyDescent="0.4">
      <c r="A21" s="23"/>
      <c r="B21" s="53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M21" s="31"/>
    </row>
    <row r="22" spans="1:13" s="24" customFormat="1" ht="21.75" thickBot="1" x14ac:dyDescent="0.4">
      <c r="A22" s="23"/>
      <c r="B22" s="26">
        <v>5</v>
      </c>
      <c r="C22" s="54" t="str">
        <f ca="1">IF(ISBLANK(INDIRECT(ADDRESS(B22*2+2,3))),"",INDIRECT(ADDRESS(B22*2+2,3)))</f>
        <v>Панова, Кузнецова Л, Педченко</v>
      </c>
      <c r="D22" s="54"/>
      <c r="E22" s="55"/>
      <c r="F22" s="27">
        <v>10</v>
      </c>
      <c r="G22" s="28">
        <v>9</v>
      </c>
      <c r="H22" s="56" t="str">
        <f ca="1">IF(ISBLANK(INDIRECT(ADDRESS(K22*2+2,3))),"",INDIRECT(ADDRESS(K22*2+2,3)))</f>
        <v>Догадин, Петрушко, Гулинин, Колесников</v>
      </c>
      <c r="I22" s="54"/>
      <c r="J22" s="54"/>
      <c r="K22" s="26">
        <v>3</v>
      </c>
      <c r="L22" s="29" t="s">
        <v>6</v>
      </c>
      <c r="M22" s="30">
        <v>5</v>
      </c>
    </row>
    <row r="23" spans="1:13" s="24" customFormat="1" ht="21.75" thickBot="1" x14ac:dyDescent="0.4">
      <c r="A23" s="23"/>
      <c r="B23" s="26">
        <v>1</v>
      </c>
      <c r="C23" s="54" t="str">
        <f ca="1">IF(ISBLANK(INDIRECT(ADDRESS(B23*2+2,3))),"",INDIRECT(ADDRESS(B23*2+2,3)))</f>
        <v>Савченко, Дубовицкая, Земцов</v>
      </c>
      <c r="D23" s="54"/>
      <c r="E23" s="55"/>
      <c r="F23" s="27">
        <v>9</v>
      </c>
      <c r="G23" s="28">
        <v>8</v>
      </c>
      <c r="H23" s="56" t="str">
        <f ca="1">IF(ISBLANK(INDIRECT(ADDRESS(K23*2+2,3))),"",INDIRECT(ADDRESS(K23*2+2,3)))</f>
        <v>Алкина, Артюхина, Курбанова,Казанцева</v>
      </c>
      <c r="I23" s="54"/>
      <c r="J23" s="54"/>
      <c r="K23" s="26">
        <v>2</v>
      </c>
      <c r="L23" s="29" t="s">
        <v>6</v>
      </c>
      <c r="M23" s="30">
        <v>6</v>
      </c>
    </row>
    <row r="24" spans="1:13" s="24" customFormat="1" ht="21" x14ac:dyDescent="0.35">
      <c r="A24" s="23"/>
      <c r="M24" s="31"/>
    </row>
    <row r="25" spans="1:13" s="24" customFormat="1" ht="21.75" thickBot="1" x14ac:dyDescent="0.4">
      <c r="A25" s="23"/>
      <c r="B25" s="53" t="s">
        <v>8</v>
      </c>
      <c r="C25" s="53"/>
      <c r="D25" s="53"/>
      <c r="E25" s="53"/>
      <c r="F25" s="53"/>
      <c r="G25" s="53"/>
      <c r="H25" s="53"/>
      <c r="I25" s="53"/>
      <c r="J25" s="53"/>
      <c r="K25" s="53"/>
      <c r="M25" s="31"/>
    </row>
    <row r="26" spans="1:13" s="24" customFormat="1" ht="21.75" thickBot="1" x14ac:dyDescent="0.4">
      <c r="A26" s="23"/>
      <c r="B26" s="26">
        <v>3</v>
      </c>
      <c r="C26" s="54" t="str">
        <f ca="1">IF(ISBLANK(INDIRECT(ADDRESS(B26*2+2,3))),"",INDIRECT(ADDRESS(B26*2+2,3)))</f>
        <v>Догадин, Петрушко, Гулинин, Колесников</v>
      </c>
      <c r="D26" s="54"/>
      <c r="E26" s="55"/>
      <c r="F26" s="27">
        <v>13</v>
      </c>
      <c r="G26" s="28">
        <v>2</v>
      </c>
      <c r="H26" s="56" t="str">
        <f ca="1">IF(ISBLANK(INDIRECT(ADDRESS(K26*2+2,3))),"",INDIRECT(ADDRESS(K26*2+2,3)))</f>
        <v>Савченко, Дубовицкая, Земцов</v>
      </c>
      <c r="I26" s="54"/>
      <c r="J26" s="54"/>
      <c r="K26" s="26">
        <v>1</v>
      </c>
      <c r="L26" s="29" t="s">
        <v>6</v>
      </c>
      <c r="M26" s="30">
        <v>7</v>
      </c>
    </row>
    <row r="27" spans="1:13" s="24" customFormat="1" ht="21.75" thickBot="1" x14ac:dyDescent="0.4">
      <c r="A27" s="23"/>
      <c r="B27" s="26">
        <v>4</v>
      </c>
      <c r="C27" s="54" t="str">
        <f ca="1">IF(ISBLANK(INDIRECT(ADDRESS(B27*2+2,3))),"",INDIRECT(ADDRESS(B27*2+2,3)))</f>
        <v>Петраков, Трофимов, Ницинский</v>
      </c>
      <c r="D27" s="54"/>
      <c r="E27" s="55"/>
      <c r="F27" s="27">
        <v>6</v>
      </c>
      <c r="G27" s="28">
        <v>13</v>
      </c>
      <c r="H27" s="56" t="str">
        <f ca="1">IF(ISBLANK(INDIRECT(ADDRESS(K27*2+2,3))),"",INDIRECT(ADDRESS(K27*2+2,3)))</f>
        <v>Панова, Кузнецова Л, Педченко</v>
      </c>
      <c r="I27" s="54"/>
      <c r="J27" s="54"/>
      <c r="K27" s="26">
        <v>5</v>
      </c>
      <c r="L27" s="29" t="s">
        <v>6</v>
      </c>
      <c r="M27" s="30">
        <v>8</v>
      </c>
    </row>
    <row r="28" spans="1:13" s="24" customFormat="1" ht="21" x14ac:dyDescent="0.35">
      <c r="A28" s="23"/>
      <c r="M28" s="31"/>
    </row>
    <row r="29" spans="1:13" s="24" customFormat="1" ht="21.75" thickBot="1" x14ac:dyDescent="0.4">
      <c r="A29" s="23"/>
      <c r="B29" s="53" t="s">
        <v>59</v>
      </c>
      <c r="C29" s="53"/>
      <c r="D29" s="53"/>
      <c r="E29" s="53"/>
      <c r="F29" s="53"/>
      <c r="G29" s="53"/>
      <c r="H29" s="53"/>
      <c r="I29" s="53"/>
      <c r="J29" s="53"/>
      <c r="K29" s="53"/>
      <c r="M29" s="31"/>
    </row>
    <row r="30" spans="1:13" s="24" customFormat="1" ht="21.75" thickBot="1" x14ac:dyDescent="0.4">
      <c r="A30" s="23"/>
      <c r="B30" s="26">
        <v>1</v>
      </c>
      <c r="C30" s="54" t="str">
        <f ca="1">IF(ISBLANK(INDIRECT(ADDRESS(B30*2+2,3))),"",INDIRECT(ADDRESS(B30*2+2,3)))</f>
        <v>Савченко, Дубовицкая, Земцов</v>
      </c>
      <c r="D30" s="54"/>
      <c r="E30" s="55"/>
      <c r="F30" s="27">
        <v>8</v>
      </c>
      <c r="G30" s="28">
        <v>4</v>
      </c>
      <c r="H30" s="56" t="str">
        <f ca="1">IF(ISBLANK(INDIRECT(ADDRESS(K30*2+2,3))),"",INDIRECT(ADDRESS(K30*2+2,3)))</f>
        <v>Петраков, Трофимов, Ницинский</v>
      </c>
      <c r="I30" s="54"/>
      <c r="J30" s="54"/>
      <c r="K30" s="26">
        <v>4</v>
      </c>
      <c r="L30" s="29" t="s">
        <v>6</v>
      </c>
      <c r="M30" s="30">
        <v>1</v>
      </c>
    </row>
    <row r="31" spans="1:13" s="24" customFormat="1" ht="21.75" thickBot="1" x14ac:dyDescent="0.4">
      <c r="A31" s="23"/>
      <c r="B31" s="26">
        <v>2</v>
      </c>
      <c r="C31" s="54" t="str">
        <f ca="1">IF(ISBLANK(INDIRECT(ADDRESS(B31*2+2,3))),"",INDIRECT(ADDRESS(B31*2+2,3)))</f>
        <v>Алкина, Артюхина, Курбанова,Казанцева</v>
      </c>
      <c r="D31" s="54"/>
      <c r="E31" s="55"/>
      <c r="F31" s="27">
        <v>13</v>
      </c>
      <c r="G31" s="28">
        <v>8</v>
      </c>
      <c r="H31" s="56" t="str">
        <f ca="1">IF(ISBLANK(INDIRECT(ADDRESS(K31*2+2,3))),"",INDIRECT(ADDRESS(K31*2+2,3)))</f>
        <v>Догадин, Петрушко, Гулинин, Колесников</v>
      </c>
      <c r="I31" s="54"/>
      <c r="J31" s="54"/>
      <c r="K31" s="26">
        <v>3</v>
      </c>
      <c r="L31" s="29" t="s">
        <v>6</v>
      </c>
      <c r="M31" s="30">
        <v>2</v>
      </c>
    </row>
    <row r="32" spans="1:13" s="24" customFormat="1" ht="21" x14ac:dyDescent="0.35">
      <c r="A32" s="23"/>
      <c r="M32" s="31"/>
    </row>
    <row r="33" spans="1:13" s="24" customFormat="1" ht="21.75" thickBot="1" x14ac:dyDescent="0.4">
      <c r="A33" s="23"/>
      <c r="B33" s="53" t="s">
        <v>10</v>
      </c>
      <c r="C33" s="53"/>
      <c r="D33" s="53"/>
      <c r="E33" s="53"/>
      <c r="F33" s="53"/>
      <c r="G33" s="53"/>
      <c r="H33" s="53"/>
      <c r="I33" s="53"/>
      <c r="J33" s="53"/>
      <c r="K33" s="53"/>
      <c r="M33" s="31"/>
    </row>
    <row r="34" spans="1:13" s="24" customFormat="1" ht="21.75" thickBot="1" x14ac:dyDescent="0.4">
      <c r="A34" s="23"/>
      <c r="B34" s="26">
        <v>4</v>
      </c>
      <c r="C34" s="54" t="str">
        <f ca="1">IF(ISBLANK(INDIRECT(ADDRESS(B34*2+2,3))),"",INDIRECT(ADDRESS(B34*2+2,3)))</f>
        <v>Петраков, Трофимов, Ницинский</v>
      </c>
      <c r="D34" s="54"/>
      <c r="E34" s="55"/>
      <c r="F34" s="27">
        <v>7</v>
      </c>
      <c r="G34" s="28">
        <v>10</v>
      </c>
      <c r="H34" s="56" t="str">
        <f ca="1">IF(ISBLANK(INDIRECT(ADDRESS(K34*2+2,3))),"",INDIRECT(ADDRESS(K34*2+2,3)))</f>
        <v>Алкина, Артюхина, Курбанова,Казанцева</v>
      </c>
      <c r="I34" s="54"/>
      <c r="J34" s="54"/>
      <c r="K34" s="26">
        <v>2</v>
      </c>
      <c r="L34" s="29" t="s">
        <v>6</v>
      </c>
      <c r="M34" s="30">
        <v>3</v>
      </c>
    </row>
    <row r="35" spans="1:13" s="24" customFormat="1" ht="21.75" thickBot="1" x14ac:dyDescent="0.4">
      <c r="A35" s="23"/>
      <c r="B35" s="26">
        <v>5</v>
      </c>
      <c r="C35" s="54" t="str">
        <f ca="1">IF(ISBLANK(INDIRECT(ADDRESS(B35*2+2,3))),"",INDIRECT(ADDRESS(B35*2+2,3)))</f>
        <v>Панова, Кузнецова Л, Педченко</v>
      </c>
      <c r="D35" s="54"/>
      <c r="E35" s="55"/>
      <c r="F35" s="27">
        <v>13</v>
      </c>
      <c r="G35" s="28">
        <v>6</v>
      </c>
      <c r="H35" s="56" t="str">
        <f ca="1">IF(ISBLANK(INDIRECT(ADDRESS(K35*2+2,3))),"",INDIRECT(ADDRESS(K35*2+2,3)))</f>
        <v>Савченко, Дубовицкая, Земцов</v>
      </c>
      <c r="I35" s="54"/>
      <c r="J35" s="54"/>
      <c r="K35" s="26">
        <v>1</v>
      </c>
      <c r="L35" s="29" t="s">
        <v>6</v>
      </c>
      <c r="M35" s="30">
        <v>4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C8" sqref="C8:E9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31.5" x14ac:dyDescent="0.25">
      <c r="B1" s="77" t="s">
        <v>13</v>
      </c>
      <c r="C1" s="77"/>
      <c r="D1" s="77"/>
      <c r="E1" s="77"/>
      <c r="F1" s="77"/>
      <c r="G1" s="77"/>
      <c r="H1" s="77"/>
      <c r="I1" s="77"/>
      <c r="J1" s="77"/>
      <c r="K1" s="77"/>
      <c r="L1" s="44">
        <v>45381</v>
      </c>
      <c r="M1" t="s">
        <v>23</v>
      </c>
    </row>
    <row r="2" spans="2:13" ht="15.75" thickBot="1" x14ac:dyDescent="0.3">
      <c r="M2"/>
    </row>
    <row r="3" spans="2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2:13" ht="21" x14ac:dyDescent="0.25">
      <c r="B4" s="81">
        <v>1</v>
      </c>
      <c r="C4" s="89" t="s">
        <v>55</v>
      </c>
      <c r="D4" s="90"/>
      <c r="E4" s="91"/>
      <c r="F4" s="6" t="s">
        <v>4</v>
      </c>
      <c r="G4" s="7" t="str">
        <f ca="1">INDIRECT(ADDRESS(23,6))&amp;":"&amp;INDIRECT(ADDRESS(23,7))</f>
        <v>13:6</v>
      </c>
      <c r="H4" s="7" t="str">
        <f ca="1">INDIRECT(ADDRESS(26,7))&amp;":"&amp;INDIRECT(ADDRESS(26,6))</f>
        <v>8:13</v>
      </c>
      <c r="I4" s="7" t="str">
        <f ca="1">INDIRECT(ADDRESS(30,6))&amp;":"&amp;INDIRECT(ADDRESS(30,7))</f>
        <v>8:12</v>
      </c>
      <c r="J4" s="8" t="str">
        <f ca="1">INDIRECT(ADDRESS(35,7))&amp;":"&amp;INDIRECT(ADDRESS(35,6))</f>
        <v>9:13</v>
      </c>
      <c r="K4" s="85">
        <f ca="1">IF(COUNT(F5:J5)=0,"",COUNTIF(F5:J5,"&gt;0")+0.5*COUNTIF(F5:J5,0))</f>
        <v>1</v>
      </c>
      <c r="L4" s="9"/>
      <c r="M4" s="76">
        <v>4</v>
      </c>
    </row>
    <row r="5" spans="2:13" ht="21" x14ac:dyDescent="0.25">
      <c r="B5" s="58"/>
      <c r="C5" s="65"/>
      <c r="D5" s="66"/>
      <c r="E5" s="67"/>
      <c r="F5" s="10" t="s">
        <v>4</v>
      </c>
      <c r="G5" s="11">
        <f ca="1">IF(LEN(INDIRECT(ADDRESS(ROW()-1, COLUMN())))=1,"",INDIRECT(ADDRESS(23,6))-INDIRECT(ADDRESS(23,7)))</f>
        <v>7</v>
      </c>
      <c r="H5" s="11">
        <f ca="1">IF(LEN(INDIRECT(ADDRESS(ROW()-1, COLUMN())))=1,"",INDIRECT(ADDRESS(26,7))-INDIRECT(ADDRESS(26,6)))</f>
        <v>-5</v>
      </c>
      <c r="I5" s="11">
        <f ca="1">IF(LEN(INDIRECT(ADDRESS(ROW()-1, COLUMN())))=1,"",INDIRECT(ADDRESS(30,6))-INDIRECT(ADDRESS(30,7)))</f>
        <v>-4</v>
      </c>
      <c r="J5" s="12">
        <f ca="1">IF(LEN(INDIRECT(ADDRESS(ROW()-1, COLUMN())))=1,"",INDIRECT(ADDRESS(35,7))-INDIRECT(ADDRESS(35,6)))</f>
        <v>-4</v>
      </c>
      <c r="K5" s="62"/>
      <c r="L5" s="11">
        <f ca="1">IF(COUNT(F5:J5)=0,"",SUM(F5:J5))</f>
        <v>-6</v>
      </c>
      <c r="M5" s="63"/>
    </row>
    <row r="6" spans="2:13" ht="21" x14ac:dyDescent="0.25">
      <c r="B6" s="57">
        <v>2</v>
      </c>
      <c r="C6" s="65" t="s">
        <v>56</v>
      </c>
      <c r="D6" s="66"/>
      <c r="E6" s="67"/>
      <c r="F6" s="13" t="str">
        <f ca="1">INDIRECT(ADDRESS(23,7))&amp;":"&amp;INDIRECT(ADDRESS(23,6))</f>
        <v>6:13</v>
      </c>
      <c r="G6" s="14" t="s">
        <v>4</v>
      </c>
      <c r="H6" s="15" t="str">
        <f ca="1">INDIRECT(ADDRESS(31,6))&amp;":"&amp;INDIRECT(ADDRESS(31,7))</f>
        <v>1:13</v>
      </c>
      <c r="I6" s="15" t="str">
        <f ca="1">INDIRECT(ADDRESS(34,7))&amp;":"&amp;INDIRECT(ADDRESS(34,6))</f>
        <v>7:13</v>
      </c>
      <c r="J6" s="16" t="str">
        <f ca="1">INDIRECT(ADDRESS(18,6))&amp;":"&amp;INDIRECT(ADDRESS(18,7))</f>
        <v>13:8</v>
      </c>
      <c r="K6" s="62">
        <f ca="1">IF(COUNT(F7:J7)=0,"",COUNTIF(F7:J7,"&gt;0")+0.5*COUNTIF(F7:J7,0))</f>
        <v>1</v>
      </c>
      <c r="L6" s="11"/>
      <c r="M6" s="63">
        <v>5</v>
      </c>
    </row>
    <row r="7" spans="2:13" ht="21" x14ac:dyDescent="0.25">
      <c r="B7" s="58"/>
      <c r="C7" s="65"/>
      <c r="D7" s="66"/>
      <c r="E7" s="67"/>
      <c r="F7" s="17">
        <f ca="1">IF(LEN(INDIRECT(ADDRESS(ROW()-1, COLUMN())))=1,"",INDIRECT(ADDRESS(23,7))-INDIRECT(ADDRESS(23,6)))</f>
        <v>-7</v>
      </c>
      <c r="G7" s="18" t="s">
        <v>4</v>
      </c>
      <c r="H7" s="11">
        <f ca="1">IF(LEN(INDIRECT(ADDRESS(ROW()-1, COLUMN())))=1,"",INDIRECT(ADDRESS(31,6))-INDIRECT(ADDRESS(31,7)))</f>
        <v>-12</v>
      </c>
      <c r="I7" s="11">
        <f ca="1">IF(LEN(INDIRECT(ADDRESS(ROW()-1, COLUMN())))=1,"",INDIRECT(ADDRESS(34,7))-INDIRECT(ADDRESS(34,6)))</f>
        <v>-6</v>
      </c>
      <c r="J7" s="12">
        <f ca="1">IF(LEN(INDIRECT(ADDRESS(ROW()-1, COLUMN())))=1,"",INDIRECT(ADDRESS(18,6))-INDIRECT(ADDRESS(18,7)))</f>
        <v>5</v>
      </c>
      <c r="K7" s="62"/>
      <c r="L7" s="11">
        <f ca="1">IF(COUNT(F7:J7)=0,"",SUM(F7:J7))</f>
        <v>-20</v>
      </c>
      <c r="M7" s="63"/>
    </row>
    <row r="8" spans="2:13" ht="21" x14ac:dyDescent="0.25">
      <c r="B8" s="57">
        <v>3</v>
      </c>
      <c r="C8" s="73" t="s">
        <v>57</v>
      </c>
      <c r="D8" s="74"/>
      <c r="E8" s="75"/>
      <c r="F8" s="13" t="str">
        <f ca="1">INDIRECT(ADDRESS(26,6))&amp;":"&amp;INDIRECT(ADDRESS(26,7))</f>
        <v>13:8</v>
      </c>
      <c r="G8" s="15" t="str">
        <f ca="1">INDIRECT(ADDRESS(31,7))&amp;":"&amp;INDIRECT(ADDRESS(31,6))</f>
        <v>13:1</v>
      </c>
      <c r="H8" s="14" t="s">
        <v>4</v>
      </c>
      <c r="I8" s="15" t="str">
        <f ca="1">INDIRECT(ADDRESS(19,6))&amp;":"&amp;INDIRECT(ADDRESS(19,7))</f>
        <v>13:0</v>
      </c>
      <c r="J8" s="16" t="str">
        <f ca="1">INDIRECT(ADDRESS(22,7))&amp;":"&amp;INDIRECT(ADDRESS(22,6))</f>
        <v>13:6</v>
      </c>
      <c r="K8" s="62">
        <f ca="1">IF(COUNT(F9:J9)=0,"",COUNTIF(F9:J9,"&gt;0")+0.5*COUNTIF(F9:J9,0))</f>
        <v>4</v>
      </c>
      <c r="L8" s="11"/>
      <c r="M8" s="63">
        <v>1</v>
      </c>
    </row>
    <row r="9" spans="2:13" ht="21" x14ac:dyDescent="0.25">
      <c r="B9" s="58"/>
      <c r="C9" s="73"/>
      <c r="D9" s="74"/>
      <c r="E9" s="75"/>
      <c r="F9" s="17">
        <f ca="1">IF(LEN(INDIRECT(ADDRESS(ROW()-1, COLUMN())))=1,"",INDIRECT(ADDRESS(26,6))-INDIRECT(ADDRESS(26,7)))</f>
        <v>5</v>
      </c>
      <c r="G9" s="11">
        <f ca="1">IF(LEN(INDIRECT(ADDRESS(ROW()-1, COLUMN())))=1,"",INDIRECT(ADDRESS(31,7))-INDIRECT(ADDRESS(31,6)))</f>
        <v>12</v>
      </c>
      <c r="H9" s="18" t="s">
        <v>4</v>
      </c>
      <c r="I9" s="11">
        <f ca="1">IF(LEN(INDIRECT(ADDRESS(ROW()-1, COLUMN())))=1,"",INDIRECT(ADDRESS(19,6))-INDIRECT(ADDRESS(19,7)))</f>
        <v>13</v>
      </c>
      <c r="J9" s="12">
        <f ca="1">IF(LEN(INDIRECT(ADDRESS(ROW()-1, COLUMN())))=1,"",INDIRECT(ADDRESS(22,7))-INDIRECT(ADDRESS(22,6)))</f>
        <v>7</v>
      </c>
      <c r="K9" s="62"/>
      <c r="L9" s="11">
        <f ca="1">IF(COUNT(F9:J9)=0,"",SUM(F9:J9))</f>
        <v>37</v>
      </c>
      <c r="M9" s="63"/>
    </row>
    <row r="10" spans="2:13" ht="21" x14ac:dyDescent="0.25">
      <c r="B10" s="57">
        <v>4</v>
      </c>
      <c r="C10" s="65" t="s">
        <v>58</v>
      </c>
      <c r="D10" s="66"/>
      <c r="E10" s="67"/>
      <c r="F10" s="13" t="str">
        <f ca="1">INDIRECT(ADDRESS(30,7))&amp;":"&amp;INDIRECT(ADDRESS(30,6))</f>
        <v>12:8</v>
      </c>
      <c r="G10" s="15" t="str">
        <f ca="1">INDIRECT(ADDRESS(34,6))&amp;":"&amp;INDIRECT(ADDRESS(34,7))</f>
        <v>13:7</v>
      </c>
      <c r="H10" s="15" t="str">
        <f ca="1">INDIRECT(ADDRESS(19,7))&amp;":"&amp;INDIRECT(ADDRESS(19,6))</f>
        <v>0:13</v>
      </c>
      <c r="I10" s="14" t="s">
        <v>4</v>
      </c>
      <c r="J10" s="16" t="str">
        <f ca="1">INDIRECT(ADDRESS(27,6))&amp;":"&amp;INDIRECT(ADDRESS(27,7))</f>
        <v>10:12</v>
      </c>
      <c r="K10" s="62">
        <f ca="1">IF(COUNT(F11:J11)=0,"",COUNTIF(F11:J11,"&gt;0")+0.5*COUNTIF(F11:J11,0))</f>
        <v>2</v>
      </c>
      <c r="L10" s="11"/>
      <c r="M10" s="63">
        <v>3</v>
      </c>
    </row>
    <row r="11" spans="2:13" ht="21" x14ac:dyDescent="0.25">
      <c r="B11" s="58"/>
      <c r="C11" s="65"/>
      <c r="D11" s="66"/>
      <c r="E11" s="67"/>
      <c r="F11" s="17">
        <f ca="1">IF(LEN(INDIRECT(ADDRESS(ROW()-1, COLUMN())))=1,"",INDIRECT(ADDRESS(30,7))-INDIRECT(ADDRESS(30,6)))</f>
        <v>4</v>
      </c>
      <c r="G11" s="11">
        <f ca="1">IF(LEN(INDIRECT(ADDRESS(ROW()-1, COLUMN())))=1,"",INDIRECT(ADDRESS(34,6))-INDIRECT(ADDRESS(34,7)))</f>
        <v>6</v>
      </c>
      <c r="H11" s="11">
        <f ca="1">IF(LEN(INDIRECT(ADDRESS(ROW()-1, COLUMN())))=1,"",INDIRECT(ADDRESS(19,7))-INDIRECT(ADDRESS(19,6)))</f>
        <v>-13</v>
      </c>
      <c r="I11" s="18" t="s">
        <v>4</v>
      </c>
      <c r="J11" s="12">
        <f ca="1">IF(LEN(INDIRECT(ADDRESS(ROW()-1, COLUMN())))=1,"",INDIRECT(ADDRESS(27,6))-INDIRECT(ADDRESS(27,7)))</f>
        <v>-2</v>
      </c>
      <c r="K11" s="62"/>
      <c r="L11" s="11">
        <f ca="1">IF(COUNT(F11:J11)=0,"",SUM(F11:J11))</f>
        <v>-5</v>
      </c>
      <c r="M11" s="63"/>
    </row>
    <row r="12" spans="2:13" ht="21" x14ac:dyDescent="0.25">
      <c r="B12" s="57">
        <v>5</v>
      </c>
      <c r="C12" s="73" t="s">
        <v>44</v>
      </c>
      <c r="D12" s="74"/>
      <c r="E12" s="75"/>
      <c r="F12" s="13" t="str">
        <f ca="1">INDIRECT(ADDRESS(35,6))&amp;":"&amp;INDIRECT(ADDRESS(35,7))</f>
        <v>13:9</v>
      </c>
      <c r="G12" s="15" t="str">
        <f ca="1">INDIRECT(ADDRESS(18,7))&amp;":"&amp;INDIRECT(ADDRESS(18,6))</f>
        <v>8:13</v>
      </c>
      <c r="H12" s="15" t="str">
        <f ca="1">INDIRECT(ADDRESS(22,6))&amp;":"&amp;INDIRECT(ADDRESS(22,7))</f>
        <v>6:13</v>
      </c>
      <c r="I12" s="15" t="str">
        <f ca="1">INDIRECT(ADDRESS(27,7))&amp;":"&amp;INDIRECT(ADDRESS(27,6))</f>
        <v>12:10</v>
      </c>
      <c r="J12" s="19" t="s">
        <v>4</v>
      </c>
      <c r="K12" s="62">
        <f ca="1">IF(COUNT(F13:J13)=0,"",COUNTIF(F13:J13,"&gt;0")+0.5*COUNTIF(F13:J13,0))</f>
        <v>2</v>
      </c>
      <c r="L12" s="11"/>
      <c r="M12" s="63">
        <v>2</v>
      </c>
    </row>
    <row r="13" spans="2:13" ht="21.75" thickBot="1" x14ac:dyDescent="0.3">
      <c r="B13" s="64"/>
      <c r="C13" s="86"/>
      <c r="D13" s="87"/>
      <c r="E13" s="88"/>
      <c r="F13" s="20">
        <f ca="1">IF(LEN(INDIRECT(ADDRESS(ROW()-1, COLUMN())))=1,"",INDIRECT(ADDRESS(35,6))-INDIRECT(ADDRESS(35,7)))</f>
        <v>4</v>
      </c>
      <c r="G13" s="21">
        <f ca="1">IF(LEN(INDIRECT(ADDRESS(ROW()-1, COLUMN())))=1,"",INDIRECT(ADDRESS(18,7))-INDIRECT(ADDRESS(18,6)))</f>
        <v>-5</v>
      </c>
      <c r="H13" s="21">
        <f ca="1">IF(LEN(INDIRECT(ADDRESS(ROW()-1, COLUMN())))=1,"",INDIRECT(ADDRESS(22,6))-INDIRECT(ADDRESS(22,7)))</f>
        <v>-7</v>
      </c>
      <c r="I13" s="21">
        <f ca="1">IF(LEN(INDIRECT(ADDRESS(ROW()-1, COLUMN())))=1,"",INDIRECT(ADDRESS(27,7))-INDIRECT(ADDRESS(27,6)))</f>
        <v>2</v>
      </c>
      <c r="J13" s="22" t="s">
        <v>4</v>
      </c>
      <c r="K13" s="71"/>
      <c r="L13" s="21">
        <f ca="1">IF(COUNT(F13:J13)=0,"",SUM(F13:J13))</f>
        <v>-6</v>
      </c>
      <c r="M13" s="72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24" customFormat="1" ht="21.75" thickBot="1" x14ac:dyDescent="0.4">
      <c r="A17" s="23"/>
      <c r="B17" s="53" t="s">
        <v>5</v>
      </c>
      <c r="C17" s="53"/>
      <c r="D17" s="53"/>
      <c r="E17" s="53"/>
      <c r="F17" s="53"/>
      <c r="G17" s="53"/>
      <c r="H17" s="53"/>
      <c r="I17" s="53"/>
      <c r="J17" s="53"/>
      <c r="K17" s="53"/>
      <c r="M17" s="25"/>
    </row>
    <row r="18" spans="1:13" s="24" customFormat="1" ht="21.75" thickBot="1" x14ac:dyDescent="0.4">
      <c r="A18" s="23"/>
      <c r="B18" s="26">
        <v>2</v>
      </c>
      <c r="C18" s="54" t="str">
        <f ca="1">IF(ISBLANK(INDIRECT(ADDRESS(B18*2+2,3))),"",INDIRECT(ADDRESS(B18*2+2,3)))</f>
        <v>Каргашин, Коппа, Лукьянова</v>
      </c>
      <c r="D18" s="54"/>
      <c r="E18" s="55"/>
      <c r="F18" s="27">
        <v>13</v>
      </c>
      <c r="G18" s="28">
        <v>8</v>
      </c>
      <c r="H18" s="56" t="str">
        <f ca="1">IF(ISBLANK(INDIRECT(ADDRESS(K18*2+2,3))),"",INDIRECT(ADDRESS(K18*2+2,3)))</f>
        <v>Большаковы</v>
      </c>
      <c r="I18" s="54"/>
      <c r="J18" s="54"/>
      <c r="K18" s="26">
        <v>5</v>
      </c>
      <c r="L18" s="29" t="s">
        <v>6</v>
      </c>
      <c r="M18" s="30">
        <v>5</v>
      </c>
    </row>
    <row r="19" spans="1:13" s="24" customFormat="1" ht="21.75" thickBot="1" x14ac:dyDescent="0.4">
      <c r="A19" s="23"/>
      <c r="B19" s="26">
        <v>3</v>
      </c>
      <c r="C19" s="54" t="str">
        <f ca="1">IF(ISBLANK(INDIRECT(ADDRESS(B19*2+2,3))),"",INDIRECT(ADDRESS(B19*2+2,3)))</f>
        <v>Африканов, Михеенко, Трутнев</v>
      </c>
      <c r="D19" s="54"/>
      <c r="E19" s="55"/>
      <c r="F19" s="27">
        <v>13</v>
      </c>
      <c r="G19" s="28">
        <v>0</v>
      </c>
      <c r="H19" s="56" t="str">
        <f ca="1">IF(ISBLANK(INDIRECT(ADDRESS(K19*2+2,3))),"",INDIRECT(ADDRESS(K19*2+2,3)))</f>
        <v>Пименова, Ткаченко, Сафонова</v>
      </c>
      <c r="I19" s="54"/>
      <c r="J19" s="54"/>
      <c r="K19" s="26">
        <v>4</v>
      </c>
      <c r="L19" s="29" t="s">
        <v>6</v>
      </c>
      <c r="M19" s="30">
        <v>6</v>
      </c>
    </row>
    <row r="20" spans="1:13" s="24" customFormat="1" ht="21" x14ac:dyDescent="0.35">
      <c r="A20" s="23"/>
      <c r="M20" s="31"/>
    </row>
    <row r="21" spans="1:13" s="24" customFormat="1" ht="21.75" thickBot="1" x14ac:dyDescent="0.4">
      <c r="A21" s="23"/>
      <c r="B21" s="53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M21" s="31"/>
    </row>
    <row r="22" spans="1:13" s="24" customFormat="1" ht="21.75" thickBot="1" x14ac:dyDescent="0.4">
      <c r="A22" s="23"/>
      <c r="B22" s="26">
        <v>5</v>
      </c>
      <c r="C22" s="54" t="str">
        <f ca="1">IF(ISBLANK(INDIRECT(ADDRESS(B22*2+2,3))),"",INDIRECT(ADDRESS(B22*2+2,3)))</f>
        <v>Большаковы</v>
      </c>
      <c r="D22" s="54"/>
      <c r="E22" s="55"/>
      <c r="F22" s="27">
        <v>6</v>
      </c>
      <c r="G22" s="28">
        <v>13</v>
      </c>
      <c r="H22" s="56" t="str">
        <f ca="1">IF(ISBLANK(INDIRECT(ADDRESS(K22*2+2,3))),"",INDIRECT(ADDRESS(K22*2+2,3)))</f>
        <v>Африканов, Михеенко, Трутнев</v>
      </c>
      <c r="I22" s="54"/>
      <c r="J22" s="54"/>
      <c r="K22" s="26">
        <v>3</v>
      </c>
      <c r="L22" s="29" t="s">
        <v>6</v>
      </c>
      <c r="M22" s="30">
        <v>7</v>
      </c>
    </row>
    <row r="23" spans="1:13" s="24" customFormat="1" ht="21.75" thickBot="1" x14ac:dyDescent="0.4">
      <c r="A23" s="23"/>
      <c r="B23" s="26">
        <v>1</v>
      </c>
      <c r="C23" s="54" t="str">
        <f ca="1">IF(ISBLANK(INDIRECT(ADDRESS(B23*2+2,3))),"",INDIRECT(ADDRESS(B23*2+2,3)))</f>
        <v>Чекмарева, Кирдеева, Крошилова</v>
      </c>
      <c r="D23" s="54"/>
      <c r="E23" s="55"/>
      <c r="F23" s="27">
        <v>13</v>
      </c>
      <c r="G23" s="28">
        <v>6</v>
      </c>
      <c r="H23" s="56" t="str">
        <f ca="1">IF(ISBLANK(INDIRECT(ADDRESS(K23*2+2,3))),"",INDIRECT(ADDRESS(K23*2+2,3)))</f>
        <v>Каргашин, Коппа, Лукьянова</v>
      </c>
      <c r="I23" s="54"/>
      <c r="J23" s="54"/>
      <c r="K23" s="26">
        <v>2</v>
      </c>
      <c r="L23" s="29" t="s">
        <v>6</v>
      </c>
      <c r="M23" s="30">
        <v>8</v>
      </c>
    </row>
    <row r="24" spans="1:13" s="24" customFormat="1" ht="21" x14ac:dyDescent="0.35">
      <c r="A24" s="23"/>
      <c r="M24" s="31"/>
    </row>
    <row r="25" spans="1:13" s="24" customFormat="1" ht="21.75" thickBot="1" x14ac:dyDescent="0.4">
      <c r="A25" s="23"/>
      <c r="B25" s="53" t="s">
        <v>8</v>
      </c>
      <c r="C25" s="53"/>
      <c r="D25" s="53"/>
      <c r="E25" s="53"/>
      <c r="F25" s="53"/>
      <c r="G25" s="53"/>
      <c r="H25" s="53"/>
      <c r="I25" s="53"/>
      <c r="J25" s="53"/>
      <c r="K25" s="53"/>
      <c r="M25" s="31"/>
    </row>
    <row r="26" spans="1:13" s="24" customFormat="1" ht="21.75" thickBot="1" x14ac:dyDescent="0.4">
      <c r="A26" s="23"/>
      <c r="B26" s="26">
        <v>3</v>
      </c>
      <c r="C26" s="54" t="str">
        <f ca="1">IF(ISBLANK(INDIRECT(ADDRESS(B26*2+2,3))),"",INDIRECT(ADDRESS(B26*2+2,3)))</f>
        <v>Африканов, Михеенко, Трутнев</v>
      </c>
      <c r="D26" s="54"/>
      <c r="E26" s="55"/>
      <c r="F26" s="27">
        <v>13</v>
      </c>
      <c r="G26" s="28">
        <v>8</v>
      </c>
      <c r="H26" s="56" t="str">
        <f ca="1">IF(ISBLANK(INDIRECT(ADDRESS(K26*2+2,3))),"",INDIRECT(ADDRESS(K26*2+2,3)))</f>
        <v>Чекмарева, Кирдеева, Крошилова</v>
      </c>
      <c r="I26" s="54"/>
      <c r="J26" s="54"/>
      <c r="K26" s="26">
        <v>1</v>
      </c>
      <c r="L26" s="29" t="s">
        <v>6</v>
      </c>
      <c r="M26" s="30">
        <v>1</v>
      </c>
    </row>
    <row r="27" spans="1:13" s="24" customFormat="1" ht="21.75" thickBot="1" x14ac:dyDescent="0.4">
      <c r="A27" s="23"/>
      <c r="B27" s="26">
        <v>4</v>
      </c>
      <c r="C27" s="54" t="str">
        <f ca="1">IF(ISBLANK(INDIRECT(ADDRESS(B27*2+2,3))),"",INDIRECT(ADDRESS(B27*2+2,3)))</f>
        <v>Пименова, Ткаченко, Сафонова</v>
      </c>
      <c r="D27" s="54"/>
      <c r="E27" s="55"/>
      <c r="F27" s="27">
        <v>10</v>
      </c>
      <c r="G27" s="28">
        <v>12</v>
      </c>
      <c r="H27" s="56" t="str">
        <f ca="1">IF(ISBLANK(INDIRECT(ADDRESS(K27*2+2,3))),"",INDIRECT(ADDRESS(K27*2+2,3)))</f>
        <v>Большаковы</v>
      </c>
      <c r="I27" s="54"/>
      <c r="J27" s="54"/>
      <c r="K27" s="26">
        <v>5</v>
      </c>
      <c r="L27" s="29" t="s">
        <v>6</v>
      </c>
      <c r="M27" s="30">
        <v>2</v>
      </c>
    </row>
    <row r="28" spans="1:13" s="24" customFormat="1" ht="21" x14ac:dyDescent="0.35">
      <c r="A28" s="23"/>
      <c r="M28" s="31"/>
    </row>
    <row r="29" spans="1:13" s="24" customFormat="1" ht="21.75" thickBot="1" x14ac:dyDescent="0.4">
      <c r="A29" s="23"/>
      <c r="B29" s="53" t="s">
        <v>9</v>
      </c>
      <c r="C29" s="53"/>
      <c r="D29" s="53"/>
      <c r="E29" s="53"/>
      <c r="F29" s="53"/>
      <c r="G29" s="53"/>
      <c r="H29" s="53"/>
      <c r="I29" s="53"/>
      <c r="J29" s="53"/>
      <c r="K29" s="53"/>
      <c r="M29" s="31"/>
    </row>
    <row r="30" spans="1:13" s="24" customFormat="1" ht="21.75" thickBot="1" x14ac:dyDescent="0.4">
      <c r="A30" s="23"/>
      <c r="B30" s="26">
        <v>1</v>
      </c>
      <c r="C30" s="54" t="str">
        <f ca="1">IF(ISBLANK(INDIRECT(ADDRESS(B30*2+2,3))),"",INDIRECT(ADDRESS(B30*2+2,3)))</f>
        <v>Чекмарева, Кирдеева, Крошилова</v>
      </c>
      <c r="D30" s="54"/>
      <c r="E30" s="55"/>
      <c r="F30" s="27">
        <v>8</v>
      </c>
      <c r="G30" s="28">
        <v>12</v>
      </c>
      <c r="H30" s="56" t="str">
        <f ca="1">IF(ISBLANK(INDIRECT(ADDRESS(K30*2+2,3))),"",INDIRECT(ADDRESS(K30*2+2,3)))</f>
        <v>Пименова, Ткаченко, Сафонова</v>
      </c>
      <c r="I30" s="54"/>
      <c r="J30" s="54"/>
      <c r="K30" s="26">
        <v>4</v>
      </c>
      <c r="L30" s="29" t="s">
        <v>6</v>
      </c>
      <c r="M30" s="30">
        <v>3</v>
      </c>
    </row>
    <row r="31" spans="1:13" s="24" customFormat="1" ht="21.75" thickBot="1" x14ac:dyDescent="0.4">
      <c r="A31" s="23"/>
      <c r="B31" s="26">
        <v>2</v>
      </c>
      <c r="C31" s="54" t="str">
        <f ca="1">IF(ISBLANK(INDIRECT(ADDRESS(B31*2+2,3))),"",INDIRECT(ADDRESS(B31*2+2,3)))</f>
        <v>Каргашин, Коппа, Лукьянова</v>
      </c>
      <c r="D31" s="54"/>
      <c r="E31" s="55"/>
      <c r="F31" s="27">
        <v>1</v>
      </c>
      <c r="G31" s="28">
        <v>13</v>
      </c>
      <c r="H31" s="56" t="str">
        <f ca="1">IF(ISBLANK(INDIRECT(ADDRESS(K31*2+2,3))),"",INDIRECT(ADDRESS(K31*2+2,3)))</f>
        <v>Африканов, Михеенко, Трутнев</v>
      </c>
      <c r="I31" s="54"/>
      <c r="J31" s="54"/>
      <c r="K31" s="26">
        <v>3</v>
      </c>
      <c r="L31" s="29" t="s">
        <v>6</v>
      </c>
      <c r="M31" s="30">
        <v>4</v>
      </c>
    </row>
    <row r="32" spans="1:13" s="24" customFormat="1" ht="21" x14ac:dyDescent="0.35">
      <c r="A32" s="23"/>
      <c r="M32" s="31"/>
    </row>
    <row r="33" spans="1:13" s="24" customFormat="1" ht="21.75" thickBot="1" x14ac:dyDescent="0.4">
      <c r="A33" s="23"/>
      <c r="B33" s="53" t="s">
        <v>10</v>
      </c>
      <c r="C33" s="53"/>
      <c r="D33" s="53"/>
      <c r="E33" s="53"/>
      <c r="F33" s="53"/>
      <c r="G33" s="53"/>
      <c r="H33" s="53"/>
      <c r="I33" s="53"/>
      <c r="J33" s="53"/>
      <c r="K33" s="53"/>
      <c r="M33" s="31"/>
    </row>
    <row r="34" spans="1:13" s="24" customFormat="1" ht="21.75" thickBot="1" x14ac:dyDescent="0.4">
      <c r="A34" s="23"/>
      <c r="B34" s="26">
        <v>4</v>
      </c>
      <c r="C34" s="54" t="str">
        <f ca="1">IF(ISBLANK(INDIRECT(ADDRESS(B34*2+2,3))),"",INDIRECT(ADDRESS(B34*2+2,3)))</f>
        <v>Пименова, Ткаченко, Сафонова</v>
      </c>
      <c r="D34" s="54"/>
      <c r="E34" s="55"/>
      <c r="F34" s="27">
        <v>13</v>
      </c>
      <c r="G34" s="28">
        <v>7</v>
      </c>
      <c r="H34" s="56" t="str">
        <f ca="1">IF(ISBLANK(INDIRECT(ADDRESS(K34*2+2,3))),"",INDIRECT(ADDRESS(K34*2+2,3)))</f>
        <v>Каргашин, Коппа, Лукьянова</v>
      </c>
      <c r="I34" s="54"/>
      <c r="J34" s="54"/>
      <c r="K34" s="26">
        <v>2</v>
      </c>
      <c r="L34" s="29" t="s">
        <v>6</v>
      </c>
      <c r="M34" s="30">
        <v>5</v>
      </c>
    </row>
    <row r="35" spans="1:13" s="24" customFormat="1" ht="21.75" thickBot="1" x14ac:dyDescent="0.4">
      <c r="A35" s="23"/>
      <c r="B35" s="26">
        <v>5</v>
      </c>
      <c r="C35" s="54" t="str">
        <f ca="1">IF(ISBLANK(INDIRECT(ADDRESS(B35*2+2,3))),"",INDIRECT(ADDRESS(B35*2+2,3)))</f>
        <v>Большаковы</v>
      </c>
      <c r="D35" s="54"/>
      <c r="E35" s="55"/>
      <c r="F35" s="27">
        <v>13</v>
      </c>
      <c r="G35" s="28">
        <v>9</v>
      </c>
      <c r="H35" s="56" t="str">
        <f ca="1">IF(ISBLANK(INDIRECT(ADDRESS(K35*2+2,3))),"",INDIRECT(ADDRESS(K35*2+2,3)))</f>
        <v>Чекмарева, Кирдеева, Крошилова</v>
      </c>
      <c r="I35" s="54"/>
      <c r="J35" s="54"/>
      <c r="K35" s="26">
        <v>1</v>
      </c>
      <c r="L35" s="29" t="s">
        <v>6</v>
      </c>
      <c r="M35" s="30">
        <v>6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C4" sqref="C4:E5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31.5" x14ac:dyDescent="0.25">
      <c r="B1" s="77" t="s">
        <v>14</v>
      </c>
      <c r="C1" s="77"/>
      <c r="D1" s="77"/>
      <c r="E1" s="77"/>
      <c r="F1" s="77"/>
      <c r="G1" s="77"/>
      <c r="H1" s="77"/>
      <c r="I1" s="77"/>
      <c r="J1" s="77"/>
      <c r="K1" s="77"/>
      <c r="L1" s="44">
        <v>45381</v>
      </c>
      <c r="M1" t="s">
        <v>24</v>
      </c>
    </row>
    <row r="2" spans="2:13" ht="15.75" thickBot="1" x14ac:dyDescent="0.3">
      <c r="M2"/>
    </row>
    <row r="3" spans="2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2:13" ht="21" x14ac:dyDescent="0.25">
      <c r="B4" s="81">
        <v>1</v>
      </c>
      <c r="C4" s="82" t="s">
        <v>150</v>
      </c>
      <c r="D4" s="83"/>
      <c r="E4" s="84"/>
      <c r="F4" s="6" t="s">
        <v>4</v>
      </c>
      <c r="G4" s="7" t="str">
        <f ca="1">INDIRECT(ADDRESS(23,6))&amp;":"&amp;INDIRECT(ADDRESS(23,7))</f>
        <v>11:9</v>
      </c>
      <c r="H4" s="7" t="str">
        <f ca="1">INDIRECT(ADDRESS(26,7))&amp;":"&amp;INDIRECT(ADDRESS(26,6))</f>
        <v>13:2</v>
      </c>
      <c r="I4" s="7" t="str">
        <f ca="1">INDIRECT(ADDRESS(30,6))&amp;":"&amp;INDIRECT(ADDRESS(30,7))</f>
        <v>13:0</v>
      </c>
      <c r="J4" s="8" t="str">
        <f ca="1">INDIRECT(ADDRESS(35,7))&amp;":"&amp;INDIRECT(ADDRESS(35,6))</f>
        <v>4:11</v>
      </c>
      <c r="K4" s="85">
        <f ca="1">IF(COUNT(F5:J5)=0,"",COUNTIF(F5:J5,"&gt;0")+0.5*COUNTIF(F5:J5,0))</f>
        <v>3</v>
      </c>
      <c r="L4" s="9"/>
      <c r="M4" s="76">
        <v>1</v>
      </c>
    </row>
    <row r="5" spans="2:13" ht="21" x14ac:dyDescent="0.25">
      <c r="B5" s="58"/>
      <c r="C5" s="73"/>
      <c r="D5" s="74"/>
      <c r="E5" s="75"/>
      <c r="F5" s="10" t="s">
        <v>4</v>
      </c>
      <c r="G5" s="11">
        <f ca="1">IF(LEN(INDIRECT(ADDRESS(ROW()-1, COLUMN())))=1,"",INDIRECT(ADDRESS(23,6))-INDIRECT(ADDRESS(23,7)))</f>
        <v>2</v>
      </c>
      <c r="H5" s="11">
        <f ca="1">IF(LEN(INDIRECT(ADDRESS(ROW()-1, COLUMN())))=1,"",INDIRECT(ADDRESS(26,7))-INDIRECT(ADDRESS(26,6)))</f>
        <v>11</v>
      </c>
      <c r="I5" s="11">
        <f ca="1">IF(LEN(INDIRECT(ADDRESS(ROW()-1, COLUMN())))=1,"",INDIRECT(ADDRESS(30,6))-INDIRECT(ADDRESS(30,7)))</f>
        <v>13</v>
      </c>
      <c r="J5" s="12">
        <f ca="1">IF(LEN(INDIRECT(ADDRESS(ROW()-1, COLUMN())))=1,"",INDIRECT(ADDRESS(35,7))-INDIRECT(ADDRESS(35,6)))</f>
        <v>-7</v>
      </c>
      <c r="K5" s="62"/>
      <c r="L5" s="11">
        <f ca="1">IF(COUNT(F5:J5)=0,"",SUM(F5:J5))</f>
        <v>19</v>
      </c>
      <c r="M5" s="63"/>
    </row>
    <row r="6" spans="2:13" ht="21" x14ac:dyDescent="0.25">
      <c r="B6" s="57">
        <v>2</v>
      </c>
      <c r="C6" s="59" t="s">
        <v>151</v>
      </c>
      <c r="D6" s="60"/>
      <c r="E6" s="61"/>
      <c r="F6" s="13" t="str">
        <f ca="1">INDIRECT(ADDRESS(23,7))&amp;":"&amp;INDIRECT(ADDRESS(23,6))</f>
        <v>9:11</v>
      </c>
      <c r="G6" s="14" t="s">
        <v>4</v>
      </c>
      <c r="H6" s="15" t="str">
        <f ca="1">INDIRECT(ADDRESS(31,6))&amp;":"&amp;INDIRECT(ADDRESS(31,7))</f>
        <v>12:10</v>
      </c>
      <c r="I6" s="15" t="str">
        <f ca="1">INDIRECT(ADDRESS(34,7))&amp;":"&amp;INDIRECT(ADDRESS(34,6))</f>
        <v>13:3</v>
      </c>
      <c r="J6" s="16" t="str">
        <f ca="1">INDIRECT(ADDRESS(18,6))&amp;":"&amp;INDIRECT(ADDRESS(18,7))</f>
        <v>5:10</v>
      </c>
      <c r="K6" s="62">
        <f ca="1">IF(COUNT(F7:J7)=0,"",COUNTIF(F7:J7,"&gt;0")+0.5*COUNTIF(F7:J7,0))</f>
        <v>2</v>
      </c>
      <c r="L6" s="11">
        <v>-3</v>
      </c>
      <c r="M6" s="63">
        <v>3</v>
      </c>
    </row>
    <row r="7" spans="2:13" ht="21" x14ac:dyDescent="0.25">
      <c r="B7" s="58"/>
      <c r="C7" s="59"/>
      <c r="D7" s="60"/>
      <c r="E7" s="61"/>
      <c r="F7" s="17">
        <f ca="1">IF(LEN(INDIRECT(ADDRESS(ROW()-1, COLUMN())))=1,"",INDIRECT(ADDRESS(23,7))-INDIRECT(ADDRESS(23,6)))</f>
        <v>-2</v>
      </c>
      <c r="G7" s="18" t="s">
        <v>4</v>
      </c>
      <c r="H7" s="11">
        <f ca="1">IF(LEN(INDIRECT(ADDRESS(ROW()-1, COLUMN())))=1,"",INDIRECT(ADDRESS(31,6))-INDIRECT(ADDRESS(31,7)))</f>
        <v>2</v>
      </c>
      <c r="I7" s="11">
        <f ca="1">IF(LEN(INDIRECT(ADDRESS(ROW()-1, COLUMN())))=1,"",INDIRECT(ADDRESS(34,7))-INDIRECT(ADDRESS(34,6)))</f>
        <v>10</v>
      </c>
      <c r="J7" s="12">
        <f ca="1">IF(LEN(INDIRECT(ADDRESS(ROW()-1, COLUMN())))=1,"",INDIRECT(ADDRESS(18,6))-INDIRECT(ADDRESS(18,7)))</f>
        <v>-5</v>
      </c>
      <c r="K7" s="62"/>
      <c r="L7" s="11">
        <f ca="1">IF(COUNT(F7:J7)=0,"",SUM(F7:J7))</f>
        <v>5</v>
      </c>
      <c r="M7" s="63"/>
    </row>
    <row r="8" spans="2:13" ht="21" x14ac:dyDescent="0.25">
      <c r="B8" s="57">
        <v>3</v>
      </c>
      <c r="C8" s="73" t="s">
        <v>152</v>
      </c>
      <c r="D8" s="74"/>
      <c r="E8" s="75"/>
      <c r="F8" s="13" t="str">
        <f ca="1">INDIRECT(ADDRESS(26,6))&amp;":"&amp;INDIRECT(ADDRESS(26,7))</f>
        <v>2:13</v>
      </c>
      <c r="G8" s="15" t="str">
        <f ca="1">INDIRECT(ADDRESS(31,7))&amp;":"&amp;INDIRECT(ADDRESS(31,6))</f>
        <v>10:12</v>
      </c>
      <c r="H8" s="14" t="s">
        <v>4</v>
      </c>
      <c r="I8" s="15" t="str">
        <f ca="1">INDIRECT(ADDRESS(19,6))&amp;":"&amp;INDIRECT(ADDRESS(19,7))</f>
        <v>13:2</v>
      </c>
      <c r="J8" s="16" t="str">
        <f ca="1">INDIRECT(ADDRESS(22,7))&amp;":"&amp;INDIRECT(ADDRESS(22,6))</f>
        <v>13:4</v>
      </c>
      <c r="K8" s="62">
        <f ca="1">IF(COUNT(F9:J9)=0,"",COUNTIF(F9:J9,"&gt;0")+0.5*COUNTIF(F9:J9,0))</f>
        <v>2</v>
      </c>
      <c r="L8" s="11">
        <v>7</v>
      </c>
      <c r="M8" s="63">
        <v>2</v>
      </c>
    </row>
    <row r="9" spans="2:13" ht="21" x14ac:dyDescent="0.25">
      <c r="B9" s="58"/>
      <c r="C9" s="73"/>
      <c r="D9" s="74"/>
      <c r="E9" s="75"/>
      <c r="F9" s="17">
        <f ca="1">IF(LEN(INDIRECT(ADDRESS(ROW()-1, COLUMN())))=1,"",INDIRECT(ADDRESS(26,6))-INDIRECT(ADDRESS(26,7)))</f>
        <v>-11</v>
      </c>
      <c r="G9" s="11">
        <f ca="1">IF(LEN(INDIRECT(ADDRESS(ROW()-1, COLUMN())))=1,"",INDIRECT(ADDRESS(31,7))-INDIRECT(ADDRESS(31,6)))</f>
        <v>-2</v>
      </c>
      <c r="H9" s="18" t="s">
        <v>4</v>
      </c>
      <c r="I9" s="11">
        <f ca="1">IF(LEN(INDIRECT(ADDRESS(ROW()-1, COLUMN())))=1,"",INDIRECT(ADDRESS(19,6))-INDIRECT(ADDRESS(19,7)))</f>
        <v>11</v>
      </c>
      <c r="J9" s="12">
        <f ca="1">IF(LEN(INDIRECT(ADDRESS(ROW()-1, COLUMN())))=1,"",INDIRECT(ADDRESS(22,7))-INDIRECT(ADDRESS(22,6)))</f>
        <v>9</v>
      </c>
      <c r="K9" s="62"/>
      <c r="L9" s="11">
        <f ca="1">IF(COUNT(F9:J9)=0,"",SUM(F9:J9))</f>
        <v>7</v>
      </c>
      <c r="M9" s="63"/>
    </row>
    <row r="10" spans="2:13" ht="21" x14ac:dyDescent="0.25">
      <c r="B10" s="57">
        <v>4</v>
      </c>
      <c r="C10" s="65" t="s">
        <v>153</v>
      </c>
      <c r="D10" s="66"/>
      <c r="E10" s="67"/>
      <c r="F10" s="13" t="str">
        <f ca="1">INDIRECT(ADDRESS(30,7))&amp;":"&amp;INDIRECT(ADDRESS(30,6))</f>
        <v>0:13</v>
      </c>
      <c r="G10" s="15" t="str">
        <f ca="1">INDIRECT(ADDRESS(34,6))&amp;":"&amp;INDIRECT(ADDRESS(34,7))</f>
        <v>3:13</v>
      </c>
      <c r="H10" s="15" t="str">
        <f ca="1">INDIRECT(ADDRESS(19,7))&amp;":"&amp;INDIRECT(ADDRESS(19,6))</f>
        <v>2:13</v>
      </c>
      <c r="I10" s="14" t="s">
        <v>4</v>
      </c>
      <c r="J10" s="16" t="str">
        <f ca="1">INDIRECT(ADDRESS(27,6))&amp;":"&amp;INDIRECT(ADDRESS(27,7))</f>
        <v>13:3</v>
      </c>
      <c r="K10" s="62">
        <f ca="1">IF(COUNT(F11:J11)=0,"",COUNTIF(F11:J11,"&gt;0")+0.5*COUNTIF(F11:J11,0))</f>
        <v>1</v>
      </c>
      <c r="L10" s="11"/>
      <c r="M10" s="63">
        <v>5</v>
      </c>
    </row>
    <row r="11" spans="2:13" ht="21" x14ac:dyDescent="0.25">
      <c r="B11" s="58"/>
      <c r="C11" s="65"/>
      <c r="D11" s="66"/>
      <c r="E11" s="67"/>
      <c r="F11" s="17">
        <f ca="1">IF(LEN(INDIRECT(ADDRESS(ROW()-1, COLUMN())))=1,"",INDIRECT(ADDRESS(30,7))-INDIRECT(ADDRESS(30,6)))</f>
        <v>-13</v>
      </c>
      <c r="G11" s="11">
        <f ca="1">IF(LEN(INDIRECT(ADDRESS(ROW()-1, COLUMN())))=1,"",INDIRECT(ADDRESS(34,6))-INDIRECT(ADDRESS(34,7)))</f>
        <v>-10</v>
      </c>
      <c r="H11" s="11">
        <f ca="1">IF(LEN(INDIRECT(ADDRESS(ROW()-1, COLUMN())))=1,"",INDIRECT(ADDRESS(19,7))-INDIRECT(ADDRESS(19,6)))</f>
        <v>-11</v>
      </c>
      <c r="I11" s="18" t="s">
        <v>4</v>
      </c>
      <c r="J11" s="12">
        <f ca="1">IF(LEN(INDIRECT(ADDRESS(ROW()-1, COLUMN())))=1,"",INDIRECT(ADDRESS(27,6))-INDIRECT(ADDRESS(27,7)))</f>
        <v>10</v>
      </c>
      <c r="K11" s="62"/>
      <c r="L11" s="11">
        <f ca="1">IF(COUNT(F11:J11)=0,"",SUM(F11:J11))</f>
        <v>-24</v>
      </c>
      <c r="M11" s="63"/>
    </row>
    <row r="12" spans="2:13" ht="21" x14ac:dyDescent="0.25">
      <c r="B12" s="57">
        <v>5</v>
      </c>
      <c r="C12" s="65" t="s">
        <v>154</v>
      </c>
      <c r="D12" s="66"/>
      <c r="E12" s="67"/>
      <c r="F12" s="13" t="str">
        <f ca="1">INDIRECT(ADDRESS(35,6))&amp;":"&amp;INDIRECT(ADDRESS(35,7))</f>
        <v>11:4</v>
      </c>
      <c r="G12" s="15" t="str">
        <f ca="1">INDIRECT(ADDRESS(18,7))&amp;":"&amp;INDIRECT(ADDRESS(18,6))</f>
        <v>10:5</v>
      </c>
      <c r="H12" s="15" t="str">
        <f ca="1">INDIRECT(ADDRESS(22,6))&amp;":"&amp;INDIRECT(ADDRESS(22,7))</f>
        <v>4:13</v>
      </c>
      <c r="I12" s="15" t="str">
        <f ca="1">INDIRECT(ADDRESS(27,7))&amp;":"&amp;INDIRECT(ADDRESS(27,6))</f>
        <v>3:13</v>
      </c>
      <c r="J12" s="19" t="s">
        <v>4</v>
      </c>
      <c r="K12" s="62">
        <f ca="1">IF(COUNT(F13:J13)=0,"",COUNTIF(F13:J13,"&gt;0")+0.5*COUNTIF(F13:J13,0))</f>
        <v>2</v>
      </c>
      <c r="L12" s="11">
        <v>-4</v>
      </c>
      <c r="M12" s="63">
        <v>4</v>
      </c>
    </row>
    <row r="13" spans="2:13" ht="21.75" thickBot="1" x14ac:dyDescent="0.3">
      <c r="B13" s="64"/>
      <c r="C13" s="68"/>
      <c r="D13" s="69"/>
      <c r="E13" s="70"/>
      <c r="F13" s="20">
        <f ca="1">IF(LEN(INDIRECT(ADDRESS(ROW()-1, COLUMN())))=1,"",INDIRECT(ADDRESS(35,6))-INDIRECT(ADDRESS(35,7)))</f>
        <v>7</v>
      </c>
      <c r="G13" s="21">
        <f ca="1">IF(LEN(INDIRECT(ADDRESS(ROW()-1, COLUMN())))=1,"",INDIRECT(ADDRESS(18,7))-INDIRECT(ADDRESS(18,6)))</f>
        <v>5</v>
      </c>
      <c r="H13" s="21">
        <f ca="1">IF(LEN(INDIRECT(ADDRESS(ROW()-1, COLUMN())))=1,"",INDIRECT(ADDRESS(22,6))-INDIRECT(ADDRESS(22,7)))</f>
        <v>-9</v>
      </c>
      <c r="I13" s="21">
        <f ca="1">IF(LEN(INDIRECT(ADDRESS(ROW()-1, COLUMN())))=1,"",INDIRECT(ADDRESS(27,7))-INDIRECT(ADDRESS(27,6)))</f>
        <v>-10</v>
      </c>
      <c r="J13" s="22" t="s">
        <v>4</v>
      </c>
      <c r="K13" s="71"/>
      <c r="L13" s="21">
        <f ca="1">IF(COUNT(F13:J13)=0,"",SUM(F13:J13))</f>
        <v>-7</v>
      </c>
      <c r="M13" s="72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24" customFormat="1" ht="21.75" thickBot="1" x14ac:dyDescent="0.4">
      <c r="A17" s="23"/>
      <c r="B17" s="53" t="s">
        <v>5</v>
      </c>
      <c r="C17" s="53"/>
      <c r="D17" s="53"/>
      <c r="E17" s="53"/>
      <c r="F17" s="53"/>
      <c r="G17" s="53"/>
      <c r="H17" s="53"/>
      <c r="I17" s="53"/>
      <c r="J17" s="53"/>
      <c r="K17" s="53"/>
      <c r="M17" s="25"/>
    </row>
    <row r="18" spans="1:13" s="24" customFormat="1" ht="21.75" thickBot="1" x14ac:dyDescent="0.4">
      <c r="A18" s="23"/>
      <c r="B18" s="26">
        <v>2</v>
      </c>
      <c r="C18" s="54" t="str">
        <f ca="1">IF(ISBLANK(INDIRECT(ADDRESS(B18*2+2,3))),"",INDIRECT(ADDRESS(B18*2+2,3)))</f>
        <v>Баринова, Мирошниченко, Петрушко</v>
      </c>
      <c r="D18" s="54"/>
      <c r="E18" s="55"/>
      <c r="F18" s="27">
        <v>5</v>
      </c>
      <c r="G18" s="28">
        <v>10</v>
      </c>
      <c r="H18" s="56" t="str">
        <f ca="1">IF(ISBLANK(INDIRECT(ADDRESS(K18*2+2,3))),"",INDIRECT(ADDRESS(K18*2+2,3)))</f>
        <v>Тюрина, Волкова, Волков В</v>
      </c>
      <c r="I18" s="54"/>
      <c r="J18" s="54"/>
      <c r="K18" s="26">
        <v>5</v>
      </c>
      <c r="L18" s="29" t="s">
        <v>6</v>
      </c>
      <c r="M18" s="30">
        <v>1</v>
      </c>
    </row>
    <row r="19" spans="1:13" s="24" customFormat="1" ht="21.75" thickBot="1" x14ac:dyDescent="0.4">
      <c r="A19" s="23"/>
      <c r="B19" s="26">
        <v>3</v>
      </c>
      <c r="C19" s="54" t="str">
        <f ca="1">IF(ISBLANK(INDIRECT(ADDRESS(B19*2+2,3))),"",INDIRECT(ADDRESS(B19*2+2,3)))</f>
        <v>Лямунов, Шундрин М., Гоцфрид</v>
      </c>
      <c r="D19" s="54"/>
      <c r="E19" s="55"/>
      <c r="F19" s="27">
        <v>13</v>
      </c>
      <c r="G19" s="28">
        <v>2</v>
      </c>
      <c r="H19" s="56" t="str">
        <f ca="1">IF(ISBLANK(INDIRECT(ADDRESS(K19*2+2,3))),"",INDIRECT(ADDRESS(K19*2+2,3)))</f>
        <v>Радченко, Козлов, Федотовский М.</v>
      </c>
      <c r="I19" s="54"/>
      <c r="J19" s="54"/>
      <c r="K19" s="26">
        <v>4</v>
      </c>
      <c r="L19" s="29" t="s">
        <v>6</v>
      </c>
      <c r="M19" s="30">
        <v>2</v>
      </c>
    </row>
    <row r="20" spans="1:13" s="24" customFormat="1" ht="21" x14ac:dyDescent="0.35">
      <c r="A20" s="23"/>
      <c r="M20" s="31"/>
    </row>
    <row r="21" spans="1:13" s="24" customFormat="1" ht="21.75" thickBot="1" x14ac:dyDescent="0.4">
      <c r="A21" s="23"/>
      <c r="B21" s="53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M21" s="31"/>
    </row>
    <row r="22" spans="1:13" s="24" customFormat="1" ht="21.75" thickBot="1" x14ac:dyDescent="0.4">
      <c r="A22" s="23"/>
      <c r="B22" s="26">
        <v>5</v>
      </c>
      <c r="C22" s="54" t="str">
        <f ca="1">IF(ISBLANK(INDIRECT(ADDRESS(B22*2+2,3))),"",INDIRECT(ADDRESS(B22*2+2,3)))</f>
        <v>Тюрина, Волкова, Волков В</v>
      </c>
      <c r="D22" s="54"/>
      <c r="E22" s="55"/>
      <c r="F22" s="27">
        <v>4</v>
      </c>
      <c r="G22" s="28">
        <v>13</v>
      </c>
      <c r="H22" s="56" t="str">
        <f ca="1">IF(ISBLANK(INDIRECT(ADDRESS(K22*2+2,3))),"",INDIRECT(ADDRESS(K22*2+2,3)))</f>
        <v>Лямунов, Шундрин М., Гоцфрид</v>
      </c>
      <c r="I22" s="54"/>
      <c r="J22" s="54"/>
      <c r="K22" s="26">
        <v>3</v>
      </c>
      <c r="L22" s="29" t="s">
        <v>6</v>
      </c>
      <c r="M22" s="30">
        <v>3</v>
      </c>
    </row>
    <row r="23" spans="1:13" s="24" customFormat="1" ht="21.75" thickBot="1" x14ac:dyDescent="0.4">
      <c r="A23" s="23"/>
      <c r="B23" s="26">
        <v>1</v>
      </c>
      <c r="C23" s="54" t="str">
        <f ca="1">IF(ISBLANK(INDIRECT(ADDRESS(B23*2+2,3))),"",INDIRECT(ADDRESS(B23*2+2,3)))</f>
        <v>Мурашова, Полякова, Трофимова</v>
      </c>
      <c r="D23" s="54"/>
      <c r="E23" s="55"/>
      <c r="F23" s="27">
        <v>11</v>
      </c>
      <c r="G23" s="28">
        <v>9</v>
      </c>
      <c r="H23" s="56" t="str">
        <f ca="1">IF(ISBLANK(INDIRECT(ADDRESS(K23*2+2,3))),"",INDIRECT(ADDRESS(K23*2+2,3)))</f>
        <v>Баринова, Мирошниченко, Петрушко</v>
      </c>
      <c r="I23" s="54"/>
      <c r="J23" s="54"/>
      <c r="K23" s="26">
        <v>2</v>
      </c>
      <c r="L23" s="29" t="s">
        <v>6</v>
      </c>
      <c r="M23" s="30">
        <v>4</v>
      </c>
    </row>
    <row r="24" spans="1:13" s="24" customFormat="1" ht="21" x14ac:dyDescent="0.35">
      <c r="A24" s="23"/>
      <c r="M24" s="31"/>
    </row>
    <row r="25" spans="1:13" s="24" customFormat="1" ht="21.75" thickBot="1" x14ac:dyDescent="0.4">
      <c r="A25" s="23"/>
      <c r="B25" s="53" t="s">
        <v>8</v>
      </c>
      <c r="C25" s="53"/>
      <c r="D25" s="53"/>
      <c r="E25" s="53"/>
      <c r="F25" s="53"/>
      <c r="G25" s="53"/>
      <c r="H25" s="53"/>
      <c r="I25" s="53"/>
      <c r="J25" s="53"/>
      <c r="K25" s="53"/>
      <c r="M25" s="31"/>
    </row>
    <row r="26" spans="1:13" s="24" customFormat="1" ht="21.75" thickBot="1" x14ac:dyDescent="0.4">
      <c r="A26" s="23"/>
      <c r="B26" s="26">
        <v>3</v>
      </c>
      <c r="C26" s="54" t="str">
        <f ca="1">IF(ISBLANK(INDIRECT(ADDRESS(B26*2+2,3))),"",INDIRECT(ADDRESS(B26*2+2,3)))</f>
        <v>Лямунов, Шундрин М., Гоцфрид</v>
      </c>
      <c r="D26" s="54"/>
      <c r="E26" s="55"/>
      <c r="F26" s="27">
        <v>2</v>
      </c>
      <c r="G26" s="28">
        <v>13</v>
      </c>
      <c r="H26" s="56" t="str">
        <f ca="1">IF(ISBLANK(INDIRECT(ADDRESS(K26*2+2,3))),"",INDIRECT(ADDRESS(K26*2+2,3)))</f>
        <v>Мурашова, Полякова, Трофимова</v>
      </c>
      <c r="I26" s="54"/>
      <c r="J26" s="54"/>
      <c r="K26" s="26">
        <v>1</v>
      </c>
      <c r="L26" s="29" t="s">
        <v>6</v>
      </c>
      <c r="M26" s="30">
        <v>5</v>
      </c>
    </row>
    <row r="27" spans="1:13" s="24" customFormat="1" ht="21.75" thickBot="1" x14ac:dyDescent="0.4">
      <c r="A27" s="23"/>
      <c r="B27" s="26">
        <v>4</v>
      </c>
      <c r="C27" s="54" t="str">
        <f ca="1">IF(ISBLANK(INDIRECT(ADDRESS(B27*2+2,3))),"",INDIRECT(ADDRESS(B27*2+2,3)))</f>
        <v>Радченко, Козлов, Федотовский М.</v>
      </c>
      <c r="D27" s="54"/>
      <c r="E27" s="55"/>
      <c r="F27" s="27">
        <v>13</v>
      </c>
      <c r="G27" s="28">
        <v>3</v>
      </c>
      <c r="H27" s="56" t="str">
        <f ca="1">IF(ISBLANK(INDIRECT(ADDRESS(K27*2+2,3))),"",INDIRECT(ADDRESS(K27*2+2,3)))</f>
        <v>Тюрина, Волкова, Волков В</v>
      </c>
      <c r="I27" s="54"/>
      <c r="J27" s="54"/>
      <c r="K27" s="26">
        <v>5</v>
      </c>
      <c r="L27" s="29" t="s">
        <v>6</v>
      </c>
      <c r="M27" s="30">
        <v>6</v>
      </c>
    </row>
    <row r="28" spans="1:13" s="24" customFormat="1" ht="21" x14ac:dyDescent="0.35">
      <c r="A28" s="23"/>
      <c r="M28" s="31"/>
    </row>
    <row r="29" spans="1:13" s="24" customFormat="1" ht="21.75" thickBot="1" x14ac:dyDescent="0.4">
      <c r="A29" s="23"/>
      <c r="B29" s="53" t="s">
        <v>9</v>
      </c>
      <c r="C29" s="53"/>
      <c r="D29" s="53"/>
      <c r="E29" s="53"/>
      <c r="F29" s="53"/>
      <c r="G29" s="53"/>
      <c r="H29" s="53"/>
      <c r="I29" s="53"/>
      <c r="J29" s="53"/>
      <c r="K29" s="53"/>
      <c r="M29" s="31"/>
    </row>
    <row r="30" spans="1:13" s="24" customFormat="1" ht="21.75" thickBot="1" x14ac:dyDescent="0.4">
      <c r="A30" s="23"/>
      <c r="B30" s="26">
        <v>1</v>
      </c>
      <c r="C30" s="54" t="str">
        <f ca="1">IF(ISBLANK(INDIRECT(ADDRESS(B30*2+2,3))),"",INDIRECT(ADDRESS(B30*2+2,3)))</f>
        <v>Мурашова, Полякова, Трофимова</v>
      </c>
      <c r="D30" s="54"/>
      <c r="E30" s="55"/>
      <c r="F30" s="27">
        <v>13</v>
      </c>
      <c r="G30" s="28">
        <v>0</v>
      </c>
      <c r="H30" s="56" t="str">
        <f ca="1">IF(ISBLANK(INDIRECT(ADDRESS(K30*2+2,3))),"",INDIRECT(ADDRESS(K30*2+2,3)))</f>
        <v>Радченко, Козлов, Федотовский М.</v>
      </c>
      <c r="I30" s="54"/>
      <c r="J30" s="54"/>
      <c r="K30" s="26">
        <v>4</v>
      </c>
      <c r="L30" s="29" t="s">
        <v>6</v>
      </c>
      <c r="M30" s="30">
        <v>7</v>
      </c>
    </row>
    <row r="31" spans="1:13" s="24" customFormat="1" ht="21.75" thickBot="1" x14ac:dyDescent="0.4">
      <c r="A31" s="23"/>
      <c r="B31" s="26">
        <v>2</v>
      </c>
      <c r="C31" s="54" t="str">
        <f ca="1">IF(ISBLANK(INDIRECT(ADDRESS(B31*2+2,3))),"",INDIRECT(ADDRESS(B31*2+2,3)))</f>
        <v>Баринова, Мирошниченко, Петрушко</v>
      </c>
      <c r="D31" s="54"/>
      <c r="E31" s="55"/>
      <c r="F31" s="27">
        <v>12</v>
      </c>
      <c r="G31" s="28">
        <v>10</v>
      </c>
      <c r="H31" s="56" t="str">
        <f ca="1">IF(ISBLANK(INDIRECT(ADDRESS(K31*2+2,3))),"",INDIRECT(ADDRESS(K31*2+2,3)))</f>
        <v>Лямунов, Шундрин М., Гоцфрид</v>
      </c>
      <c r="I31" s="54"/>
      <c r="J31" s="54"/>
      <c r="K31" s="26">
        <v>3</v>
      </c>
      <c r="L31" s="29" t="s">
        <v>6</v>
      </c>
      <c r="M31" s="30">
        <v>8</v>
      </c>
    </row>
    <row r="32" spans="1:13" s="24" customFormat="1" ht="21" x14ac:dyDescent="0.35">
      <c r="A32" s="23"/>
      <c r="M32" s="31"/>
    </row>
    <row r="33" spans="1:13" s="24" customFormat="1" ht="21.75" thickBot="1" x14ac:dyDescent="0.4">
      <c r="A33" s="23"/>
      <c r="B33" s="53" t="s">
        <v>10</v>
      </c>
      <c r="C33" s="53"/>
      <c r="D33" s="53"/>
      <c r="E33" s="53"/>
      <c r="F33" s="53"/>
      <c r="G33" s="53"/>
      <c r="H33" s="53"/>
      <c r="I33" s="53"/>
      <c r="J33" s="53"/>
      <c r="K33" s="53"/>
      <c r="M33" s="31"/>
    </row>
    <row r="34" spans="1:13" s="24" customFormat="1" ht="21.75" thickBot="1" x14ac:dyDescent="0.4">
      <c r="A34" s="23"/>
      <c r="B34" s="26">
        <v>4</v>
      </c>
      <c r="C34" s="54" t="str">
        <f ca="1">IF(ISBLANK(INDIRECT(ADDRESS(B34*2+2,3))),"",INDIRECT(ADDRESS(B34*2+2,3)))</f>
        <v>Радченко, Козлов, Федотовский М.</v>
      </c>
      <c r="D34" s="54"/>
      <c r="E34" s="55"/>
      <c r="F34" s="27">
        <v>3</v>
      </c>
      <c r="G34" s="28">
        <v>13</v>
      </c>
      <c r="H34" s="56" t="str">
        <f ca="1">IF(ISBLANK(INDIRECT(ADDRESS(K34*2+2,3))),"",INDIRECT(ADDRESS(K34*2+2,3)))</f>
        <v>Баринова, Мирошниченко, Петрушко</v>
      </c>
      <c r="I34" s="54"/>
      <c r="J34" s="54"/>
      <c r="K34" s="26">
        <v>2</v>
      </c>
      <c r="L34" s="29" t="s">
        <v>6</v>
      </c>
      <c r="M34" s="30">
        <v>1</v>
      </c>
    </row>
    <row r="35" spans="1:13" s="24" customFormat="1" ht="21.75" thickBot="1" x14ac:dyDescent="0.4">
      <c r="A35" s="23"/>
      <c r="B35" s="26">
        <v>5</v>
      </c>
      <c r="C35" s="54" t="str">
        <f ca="1">IF(ISBLANK(INDIRECT(ADDRESS(B35*2+2,3))),"",INDIRECT(ADDRESS(B35*2+2,3)))</f>
        <v>Тюрина, Волкова, Волков В</v>
      </c>
      <c r="D35" s="54"/>
      <c r="E35" s="55"/>
      <c r="F35" s="27">
        <v>11</v>
      </c>
      <c r="G35" s="28">
        <v>4</v>
      </c>
      <c r="H35" s="56" t="str">
        <f ca="1">IF(ISBLANK(INDIRECT(ADDRESS(K35*2+2,3))),"",INDIRECT(ADDRESS(K35*2+2,3)))</f>
        <v>Мурашова, Полякова, Трофимова</v>
      </c>
      <c r="I35" s="54"/>
      <c r="J35" s="54"/>
      <c r="K35" s="26">
        <v>1</v>
      </c>
      <c r="L35" s="29" t="s">
        <v>6</v>
      </c>
      <c r="M35" s="30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C4" sqref="C4:E5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31.5" x14ac:dyDescent="0.25">
      <c r="B1" s="77" t="s">
        <v>15</v>
      </c>
      <c r="C1" s="77"/>
      <c r="D1" s="77"/>
      <c r="E1" s="77"/>
      <c r="F1" s="77"/>
      <c r="G1" s="77"/>
      <c r="H1" s="77"/>
      <c r="I1" s="77"/>
      <c r="J1" s="77"/>
      <c r="K1" s="77"/>
      <c r="L1" s="44">
        <v>45381</v>
      </c>
      <c r="M1" t="s">
        <v>24</v>
      </c>
    </row>
    <row r="2" spans="2:13" ht="15.75" thickBot="1" x14ac:dyDescent="0.3">
      <c r="M2"/>
    </row>
    <row r="3" spans="2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2:13" ht="21" x14ac:dyDescent="0.25">
      <c r="B4" s="81">
        <v>1</v>
      </c>
      <c r="C4" s="82" t="s">
        <v>155</v>
      </c>
      <c r="D4" s="83"/>
      <c r="E4" s="84"/>
      <c r="F4" s="6" t="s">
        <v>4</v>
      </c>
      <c r="G4" s="7" t="str">
        <f ca="1">INDIRECT(ADDRESS(23,6))&amp;":"&amp;INDIRECT(ADDRESS(23,7))</f>
        <v>10:8</v>
      </c>
      <c r="H4" s="7" t="str">
        <f ca="1">INDIRECT(ADDRESS(26,7))&amp;":"&amp;INDIRECT(ADDRESS(26,6))</f>
        <v>7:6</v>
      </c>
      <c r="I4" s="7" t="str">
        <f ca="1">INDIRECT(ADDRESS(30,6))&amp;":"&amp;INDIRECT(ADDRESS(30,7))</f>
        <v>4:8</v>
      </c>
      <c r="J4" s="8" t="str">
        <f ca="1">INDIRECT(ADDRESS(35,7))&amp;":"&amp;INDIRECT(ADDRESS(35,6))</f>
        <v>13:3</v>
      </c>
      <c r="K4" s="85">
        <f ca="1">IF(COUNT(F5:J5)=0,"",COUNTIF(F5:J5,"&gt;0")+0.5*COUNTIF(F5:J5,0))</f>
        <v>3</v>
      </c>
      <c r="L4" s="9"/>
      <c r="M4" s="76">
        <v>2</v>
      </c>
    </row>
    <row r="5" spans="2:13" ht="21" x14ac:dyDescent="0.25">
      <c r="B5" s="58"/>
      <c r="C5" s="73"/>
      <c r="D5" s="74"/>
      <c r="E5" s="75"/>
      <c r="F5" s="10" t="s">
        <v>4</v>
      </c>
      <c r="G5" s="11">
        <f ca="1">IF(LEN(INDIRECT(ADDRESS(ROW()-1, COLUMN())))=1,"",INDIRECT(ADDRESS(23,6))-INDIRECT(ADDRESS(23,7)))</f>
        <v>2</v>
      </c>
      <c r="H5" s="11">
        <f ca="1">IF(LEN(INDIRECT(ADDRESS(ROW()-1, COLUMN())))=1,"",INDIRECT(ADDRESS(26,7))-INDIRECT(ADDRESS(26,6)))</f>
        <v>1</v>
      </c>
      <c r="I5" s="11">
        <f ca="1">IF(LEN(INDIRECT(ADDRESS(ROW()-1, COLUMN())))=1,"",INDIRECT(ADDRESS(30,6))-INDIRECT(ADDRESS(30,7)))</f>
        <v>-4</v>
      </c>
      <c r="J5" s="12">
        <f ca="1">IF(LEN(INDIRECT(ADDRESS(ROW()-1, COLUMN())))=1,"",INDIRECT(ADDRESS(35,7))-INDIRECT(ADDRESS(35,6)))</f>
        <v>10</v>
      </c>
      <c r="K5" s="62"/>
      <c r="L5" s="11">
        <f ca="1">IF(COUNT(F5:J5)=0,"",SUM(F5:J5))</f>
        <v>9</v>
      </c>
      <c r="M5" s="63"/>
    </row>
    <row r="6" spans="2:13" ht="21" x14ac:dyDescent="0.25">
      <c r="B6" s="57">
        <v>2</v>
      </c>
      <c r="C6" s="65" t="s">
        <v>156</v>
      </c>
      <c r="D6" s="66"/>
      <c r="E6" s="67"/>
      <c r="F6" s="13" t="str">
        <f ca="1">INDIRECT(ADDRESS(23,7))&amp;":"&amp;INDIRECT(ADDRESS(23,6))</f>
        <v>8:10</v>
      </c>
      <c r="G6" s="14" t="s">
        <v>4</v>
      </c>
      <c r="H6" s="15" t="str">
        <f ca="1">INDIRECT(ADDRESS(31,6))&amp;":"&amp;INDIRECT(ADDRESS(31,7))</f>
        <v>13:8</v>
      </c>
      <c r="I6" s="15" t="str">
        <f ca="1">INDIRECT(ADDRESS(34,7))&amp;":"&amp;INDIRECT(ADDRESS(34,6))</f>
        <v>8:10</v>
      </c>
      <c r="J6" s="16" t="str">
        <f ca="1">INDIRECT(ADDRESS(18,6))&amp;":"&amp;INDIRECT(ADDRESS(18,7))</f>
        <v>4:8</v>
      </c>
      <c r="K6" s="62">
        <f ca="1">IF(COUNT(F7:J7)=0,"",COUNTIF(F7:J7,"&gt;0")+0.5*COUNTIF(F7:J7,0))</f>
        <v>1</v>
      </c>
      <c r="L6" s="11"/>
      <c r="M6" s="63">
        <v>4</v>
      </c>
    </row>
    <row r="7" spans="2:13" ht="21" x14ac:dyDescent="0.25">
      <c r="B7" s="58"/>
      <c r="C7" s="65"/>
      <c r="D7" s="66"/>
      <c r="E7" s="67"/>
      <c r="F7" s="17">
        <f ca="1">IF(LEN(INDIRECT(ADDRESS(ROW()-1, COLUMN())))=1,"",INDIRECT(ADDRESS(23,7))-INDIRECT(ADDRESS(23,6)))</f>
        <v>-2</v>
      </c>
      <c r="G7" s="18" t="s">
        <v>4</v>
      </c>
      <c r="H7" s="11">
        <f ca="1">IF(LEN(INDIRECT(ADDRESS(ROW()-1, COLUMN())))=1,"",INDIRECT(ADDRESS(31,6))-INDIRECT(ADDRESS(31,7)))</f>
        <v>5</v>
      </c>
      <c r="I7" s="11">
        <f ca="1">IF(LEN(INDIRECT(ADDRESS(ROW()-1, COLUMN())))=1,"",INDIRECT(ADDRESS(34,7))-INDIRECT(ADDRESS(34,6)))</f>
        <v>-2</v>
      </c>
      <c r="J7" s="12">
        <f ca="1">IF(LEN(INDIRECT(ADDRESS(ROW()-1, COLUMN())))=1,"",INDIRECT(ADDRESS(18,6))-INDIRECT(ADDRESS(18,7)))</f>
        <v>-4</v>
      </c>
      <c r="K7" s="62"/>
      <c r="L7" s="11">
        <f ca="1">IF(COUNT(F7:J7)=0,"",SUM(F7:J7))</f>
        <v>-3</v>
      </c>
      <c r="M7" s="63"/>
    </row>
    <row r="8" spans="2:13" ht="21" x14ac:dyDescent="0.25">
      <c r="B8" s="57">
        <v>3</v>
      </c>
      <c r="C8" s="65" t="s">
        <v>157</v>
      </c>
      <c r="D8" s="66"/>
      <c r="E8" s="67"/>
      <c r="F8" s="13" t="str">
        <f ca="1">INDIRECT(ADDRESS(26,6))&amp;":"&amp;INDIRECT(ADDRESS(26,7))</f>
        <v>6:7</v>
      </c>
      <c r="G8" s="15" t="str">
        <f ca="1">INDIRECT(ADDRESS(31,7))&amp;":"&amp;INDIRECT(ADDRESS(31,6))</f>
        <v>8:13</v>
      </c>
      <c r="H8" s="14" t="s">
        <v>4</v>
      </c>
      <c r="I8" s="15" t="str">
        <f ca="1">INDIRECT(ADDRESS(19,6))&amp;":"&amp;INDIRECT(ADDRESS(19,7))</f>
        <v>12:6</v>
      </c>
      <c r="J8" s="16" t="str">
        <f ca="1">INDIRECT(ADDRESS(22,7))&amp;":"&amp;INDIRECT(ADDRESS(22,6))</f>
        <v>3:8</v>
      </c>
      <c r="K8" s="62">
        <f ca="1">IF(COUNT(F9:J9)=0,"",COUNTIF(F9:J9,"&gt;0")+0.5*COUNTIF(F9:J9,0))</f>
        <v>1</v>
      </c>
      <c r="L8" s="11"/>
      <c r="M8" s="63">
        <v>5</v>
      </c>
    </row>
    <row r="9" spans="2:13" ht="21" x14ac:dyDescent="0.25">
      <c r="B9" s="58"/>
      <c r="C9" s="65"/>
      <c r="D9" s="66"/>
      <c r="E9" s="67"/>
      <c r="F9" s="17">
        <f ca="1">IF(LEN(INDIRECT(ADDRESS(ROW()-1, COLUMN())))=1,"",INDIRECT(ADDRESS(26,6))-INDIRECT(ADDRESS(26,7)))</f>
        <v>-1</v>
      </c>
      <c r="G9" s="11">
        <f ca="1">IF(LEN(INDIRECT(ADDRESS(ROW()-1, COLUMN())))=1,"",INDIRECT(ADDRESS(31,7))-INDIRECT(ADDRESS(31,6)))</f>
        <v>-5</v>
      </c>
      <c r="H9" s="18" t="s">
        <v>4</v>
      </c>
      <c r="I9" s="11">
        <f ca="1">IF(LEN(INDIRECT(ADDRESS(ROW()-1, COLUMN())))=1,"",INDIRECT(ADDRESS(19,6))-INDIRECT(ADDRESS(19,7)))</f>
        <v>6</v>
      </c>
      <c r="J9" s="12">
        <f ca="1">IF(LEN(INDIRECT(ADDRESS(ROW()-1, COLUMN())))=1,"",INDIRECT(ADDRESS(22,7))-INDIRECT(ADDRESS(22,6)))</f>
        <v>-5</v>
      </c>
      <c r="K9" s="62"/>
      <c r="L9" s="11">
        <f ca="1">IF(COUNT(F9:J9)=0,"",SUM(F9:J9))</f>
        <v>-5</v>
      </c>
      <c r="M9" s="63"/>
    </row>
    <row r="10" spans="2:13" ht="21" x14ac:dyDescent="0.25">
      <c r="B10" s="57">
        <v>4</v>
      </c>
      <c r="C10" s="73" t="s">
        <v>158</v>
      </c>
      <c r="D10" s="74"/>
      <c r="E10" s="75"/>
      <c r="F10" s="13" t="str">
        <f ca="1">INDIRECT(ADDRESS(30,7))&amp;":"&amp;INDIRECT(ADDRESS(30,6))</f>
        <v>8:4</v>
      </c>
      <c r="G10" s="15" t="str">
        <f ca="1">INDIRECT(ADDRESS(34,6))&amp;":"&amp;INDIRECT(ADDRESS(34,7))</f>
        <v>10:8</v>
      </c>
      <c r="H10" s="15" t="str">
        <f ca="1">INDIRECT(ADDRESS(19,7))&amp;":"&amp;INDIRECT(ADDRESS(19,6))</f>
        <v>6:12</v>
      </c>
      <c r="I10" s="14" t="s">
        <v>4</v>
      </c>
      <c r="J10" s="16" t="str">
        <f ca="1">INDIRECT(ADDRESS(27,6))&amp;":"&amp;INDIRECT(ADDRESS(27,7))</f>
        <v>11:7</v>
      </c>
      <c r="K10" s="62">
        <f ca="1">IF(COUNT(F11:J11)=0,"",COUNTIF(F11:J11,"&gt;0")+0.5*COUNTIF(F11:J11,0))</f>
        <v>3</v>
      </c>
      <c r="L10" s="11"/>
      <c r="M10" s="63">
        <v>1</v>
      </c>
    </row>
    <row r="11" spans="2:13" ht="21" x14ac:dyDescent="0.25">
      <c r="B11" s="58"/>
      <c r="C11" s="73"/>
      <c r="D11" s="74"/>
      <c r="E11" s="75"/>
      <c r="F11" s="17">
        <f ca="1">IF(LEN(INDIRECT(ADDRESS(ROW()-1, COLUMN())))=1,"",INDIRECT(ADDRESS(30,7))-INDIRECT(ADDRESS(30,6)))</f>
        <v>4</v>
      </c>
      <c r="G11" s="11">
        <f ca="1">IF(LEN(INDIRECT(ADDRESS(ROW()-1, COLUMN())))=1,"",INDIRECT(ADDRESS(34,6))-INDIRECT(ADDRESS(34,7)))</f>
        <v>2</v>
      </c>
      <c r="H11" s="11">
        <f ca="1">IF(LEN(INDIRECT(ADDRESS(ROW()-1, COLUMN())))=1,"",INDIRECT(ADDRESS(19,7))-INDIRECT(ADDRESS(19,6)))</f>
        <v>-6</v>
      </c>
      <c r="I11" s="18" t="s">
        <v>4</v>
      </c>
      <c r="J11" s="12">
        <f ca="1">IF(LEN(INDIRECT(ADDRESS(ROW()-1, COLUMN())))=1,"",INDIRECT(ADDRESS(27,6))-INDIRECT(ADDRESS(27,7)))</f>
        <v>4</v>
      </c>
      <c r="K11" s="62"/>
      <c r="L11" s="11">
        <f ca="1">IF(COUNT(F11:J11)=0,"",SUM(F11:J11))</f>
        <v>4</v>
      </c>
      <c r="M11" s="63"/>
    </row>
    <row r="12" spans="2:13" ht="21" x14ac:dyDescent="0.25">
      <c r="B12" s="57">
        <v>5</v>
      </c>
      <c r="C12" s="65" t="s">
        <v>159</v>
      </c>
      <c r="D12" s="66"/>
      <c r="E12" s="67"/>
      <c r="F12" s="13" t="str">
        <f ca="1">INDIRECT(ADDRESS(35,6))&amp;":"&amp;INDIRECT(ADDRESS(35,7))</f>
        <v>3:13</v>
      </c>
      <c r="G12" s="15" t="str">
        <f ca="1">INDIRECT(ADDRESS(18,7))&amp;":"&amp;INDIRECT(ADDRESS(18,6))</f>
        <v>8:4</v>
      </c>
      <c r="H12" s="15" t="str">
        <f ca="1">INDIRECT(ADDRESS(22,6))&amp;":"&amp;INDIRECT(ADDRESS(22,7))</f>
        <v>8:3</v>
      </c>
      <c r="I12" s="15" t="str">
        <f ca="1">INDIRECT(ADDRESS(27,7))&amp;":"&amp;INDIRECT(ADDRESS(27,6))</f>
        <v>7:11</v>
      </c>
      <c r="J12" s="19" t="s">
        <v>4</v>
      </c>
      <c r="K12" s="62">
        <f ca="1">IF(COUNT(F13:J13)=0,"",COUNTIF(F13:J13,"&gt;0")+0.5*COUNTIF(F13:J13,0))</f>
        <v>2</v>
      </c>
      <c r="L12" s="11"/>
      <c r="M12" s="63">
        <v>3</v>
      </c>
    </row>
    <row r="13" spans="2:13" ht="21.75" thickBot="1" x14ac:dyDescent="0.3">
      <c r="B13" s="64"/>
      <c r="C13" s="68"/>
      <c r="D13" s="69"/>
      <c r="E13" s="70"/>
      <c r="F13" s="20">
        <f ca="1">IF(LEN(INDIRECT(ADDRESS(ROW()-1, COLUMN())))=1,"",INDIRECT(ADDRESS(35,6))-INDIRECT(ADDRESS(35,7)))</f>
        <v>-10</v>
      </c>
      <c r="G13" s="21">
        <f ca="1">IF(LEN(INDIRECT(ADDRESS(ROW()-1, COLUMN())))=1,"",INDIRECT(ADDRESS(18,7))-INDIRECT(ADDRESS(18,6)))</f>
        <v>4</v>
      </c>
      <c r="H13" s="21">
        <f ca="1">IF(LEN(INDIRECT(ADDRESS(ROW()-1, COLUMN())))=1,"",INDIRECT(ADDRESS(22,6))-INDIRECT(ADDRESS(22,7)))</f>
        <v>5</v>
      </c>
      <c r="I13" s="21">
        <f ca="1">IF(LEN(INDIRECT(ADDRESS(ROW()-1, COLUMN())))=1,"",INDIRECT(ADDRESS(27,7))-INDIRECT(ADDRESS(27,6)))</f>
        <v>-4</v>
      </c>
      <c r="J13" s="22" t="s">
        <v>4</v>
      </c>
      <c r="K13" s="71"/>
      <c r="L13" s="21">
        <f ca="1">IF(COUNT(F13:J13)=0,"",SUM(F13:J13))</f>
        <v>-5</v>
      </c>
      <c r="M13" s="72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24" customFormat="1" ht="21.75" thickBot="1" x14ac:dyDescent="0.4">
      <c r="A17" s="23"/>
      <c r="B17" s="53" t="s">
        <v>5</v>
      </c>
      <c r="C17" s="53"/>
      <c r="D17" s="53"/>
      <c r="E17" s="53"/>
      <c r="F17" s="53"/>
      <c r="G17" s="53"/>
      <c r="H17" s="53"/>
      <c r="I17" s="53"/>
      <c r="J17" s="53"/>
      <c r="K17" s="53"/>
      <c r="M17" s="25"/>
    </row>
    <row r="18" spans="1:13" s="24" customFormat="1" ht="21.75" thickBot="1" x14ac:dyDescent="0.4">
      <c r="A18" s="23"/>
      <c r="B18" s="26">
        <v>2</v>
      </c>
      <c r="C18" s="54" t="str">
        <f ca="1">IF(ISBLANK(INDIRECT(ADDRESS(B18*2+2,3))),"",INDIRECT(ADDRESS(B18*2+2,3)))</f>
        <v>Бублик, Бирюкова, Павлова</v>
      </c>
      <c r="D18" s="54"/>
      <c r="E18" s="55"/>
      <c r="F18" s="27">
        <v>4</v>
      </c>
      <c r="G18" s="28">
        <v>8</v>
      </c>
      <c r="H18" s="56" t="str">
        <f ca="1">IF(ISBLANK(INDIRECT(ADDRESS(K18*2+2,3))),"",INDIRECT(ADDRESS(K18*2+2,3)))</f>
        <v>Кирменская, Грачанац, Воробьева</v>
      </c>
      <c r="I18" s="54"/>
      <c r="J18" s="54"/>
      <c r="K18" s="26">
        <v>5</v>
      </c>
      <c r="L18" s="29" t="s">
        <v>6</v>
      </c>
      <c r="M18" s="30">
        <v>3</v>
      </c>
    </row>
    <row r="19" spans="1:13" s="24" customFormat="1" ht="21.75" thickBot="1" x14ac:dyDescent="0.4">
      <c r="A19" s="23"/>
      <c r="B19" s="26">
        <v>3</v>
      </c>
      <c r="C19" s="54" t="str">
        <f ca="1">IF(ISBLANK(INDIRECT(ADDRESS(B19*2+2,3))),"",INDIRECT(ADDRESS(B19*2+2,3)))</f>
        <v>Банщиков, Шундрин А., Федотовский О</v>
      </c>
      <c r="D19" s="54"/>
      <c r="E19" s="55"/>
      <c r="F19" s="27">
        <v>12</v>
      </c>
      <c r="G19" s="28">
        <v>6</v>
      </c>
      <c r="H19" s="56" t="str">
        <f ca="1">IF(ISBLANK(INDIRECT(ADDRESS(K19*2+2,3))),"",INDIRECT(ADDRESS(K19*2+2,3)))</f>
        <v>Соколова, Капов, Зинкеев Ю</v>
      </c>
      <c r="I19" s="54"/>
      <c r="J19" s="54"/>
      <c r="K19" s="26">
        <v>4</v>
      </c>
      <c r="L19" s="29" t="s">
        <v>6</v>
      </c>
      <c r="M19" s="30">
        <v>4</v>
      </c>
    </row>
    <row r="20" spans="1:13" s="24" customFormat="1" ht="21" x14ac:dyDescent="0.35">
      <c r="A20" s="23"/>
      <c r="M20" s="31"/>
    </row>
    <row r="21" spans="1:13" s="24" customFormat="1" ht="21.75" thickBot="1" x14ac:dyDescent="0.4">
      <c r="A21" s="23"/>
      <c r="B21" s="53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M21" s="31"/>
    </row>
    <row r="22" spans="1:13" s="24" customFormat="1" ht="21.75" thickBot="1" x14ac:dyDescent="0.4">
      <c r="A22" s="23"/>
      <c r="B22" s="26">
        <v>5</v>
      </c>
      <c r="C22" s="54" t="str">
        <f ca="1">IF(ISBLANK(INDIRECT(ADDRESS(B22*2+2,3))),"",INDIRECT(ADDRESS(B22*2+2,3)))</f>
        <v>Кирменская, Грачанац, Воробьева</v>
      </c>
      <c r="D22" s="54"/>
      <c r="E22" s="55"/>
      <c r="F22" s="27">
        <v>8</v>
      </c>
      <c r="G22" s="28">
        <v>3</v>
      </c>
      <c r="H22" s="56" t="str">
        <f ca="1">IF(ISBLANK(INDIRECT(ADDRESS(K22*2+2,3))),"",INDIRECT(ADDRESS(K22*2+2,3)))</f>
        <v>Банщиков, Шундрин А., Федотовский О</v>
      </c>
      <c r="I22" s="54"/>
      <c r="J22" s="54"/>
      <c r="K22" s="26">
        <v>3</v>
      </c>
      <c r="L22" s="29" t="s">
        <v>6</v>
      </c>
      <c r="M22" s="30">
        <v>5</v>
      </c>
    </row>
    <row r="23" spans="1:13" s="24" customFormat="1" ht="21.75" thickBot="1" x14ac:dyDescent="0.4">
      <c r="A23" s="23"/>
      <c r="B23" s="26">
        <v>1</v>
      </c>
      <c r="C23" s="54" t="str">
        <f ca="1">IF(ISBLANK(INDIRECT(ADDRESS(B23*2+2,3))),"",INDIRECT(ADDRESS(B23*2+2,3)))</f>
        <v>Гаджиев, Вахрушев, Гришков, Давыдов</v>
      </c>
      <c r="D23" s="54"/>
      <c r="E23" s="55"/>
      <c r="F23" s="27">
        <v>10</v>
      </c>
      <c r="G23" s="28">
        <v>8</v>
      </c>
      <c r="H23" s="56" t="str">
        <f ca="1">IF(ISBLANK(INDIRECT(ADDRESS(K23*2+2,3))),"",INDIRECT(ADDRESS(K23*2+2,3)))</f>
        <v>Бублик, Бирюкова, Павлова</v>
      </c>
      <c r="I23" s="54"/>
      <c r="J23" s="54"/>
      <c r="K23" s="26">
        <v>2</v>
      </c>
      <c r="L23" s="29" t="s">
        <v>6</v>
      </c>
      <c r="M23" s="30">
        <v>6</v>
      </c>
    </row>
    <row r="24" spans="1:13" s="24" customFormat="1" ht="21" x14ac:dyDescent="0.35">
      <c r="A24" s="23"/>
      <c r="M24" s="31"/>
    </row>
    <row r="25" spans="1:13" s="24" customFormat="1" ht="21.75" thickBot="1" x14ac:dyDescent="0.4">
      <c r="A25" s="23"/>
      <c r="B25" s="53" t="s">
        <v>8</v>
      </c>
      <c r="C25" s="53"/>
      <c r="D25" s="53"/>
      <c r="E25" s="53"/>
      <c r="F25" s="53"/>
      <c r="G25" s="53"/>
      <c r="H25" s="53"/>
      <c r="I25" s="53"/>
      <c r="J25" s="53"/>
      <c r="K25" s="53"/>
      <c r="M25" s="31"/>
    </row>
    <row r="26" spans="1:13" s="24" customFormat="1" ht="21.75" thickBot="1" x14ac:dyDescent="0.4">
      <c r="A26" s="23"/>
      <c r="B26" s="26">
        <v>3</v>
      </c>
      <c r="C26" s="54" t="str">
        <f ca="1">IF(ISBLANK(INDIRECT(ADDRESS(B26*2+2,3))),"",INDIRECT(ADDRESS(B26*2+2,3)))</f>
        <v>Банщиков, Шундрин А., Федотовский О</v>
      </c>
      <c r="D26" s="54"/>
      <c r="E26" s="55"/>
      <c r="F26" s="27">
        <v>6</v>
      </c>
      <c r="G26" s="28">
        <v>7</v>
      </c>
      <c r="H26" s="56" t="str">
        <f ca="1">IF(ISBLANK(INDIRECT(ADDRESS(K26*2+2,3))),"",INDIRECT(ADDRESS(K26*2+2,3)))</f>
        <v>Гаджиев, Вахрушев, Гришков, Давыдов</v>
      </c>
      <c r="I26" s="54"/>
      <c r="J26" s="54"/>
      <c r="K26" s="26">
        <v>1</v>
      </c>
      <c r="L26" s="29" t="s">
        <v>6</v>
      </c>
      <c r="M26" s="30">
        <v>7</v>
      </c>
    </row>
    <row r="27" spans="1:13" s="24" customFormat="1" ht="21.75" thickBot="1" x14ac:dyDescent="0.4">
      <c r="A27" s="23"/>
      <c r="B27" s="26">
        <v>4</v>
      </c>
      <c r="C27" s="54" t="str">
        <f ca="1">IF(ISBLANK(INDIRECT(ADDRESS(B27*2+2,3))),"",INDIRECT(ADDRESS(B27*2+2,3)))</f>
        <v>Соколова, Капов, Зинкеев Ю</v>
      </c>
      <c r="D27" s="54"/>
      <c r="E27" s="55"/>
      <c r="F27" s="27">
        <v>11</v>
      </c>
      <c r="G27" s="28">
        <v>7</v>
      </c>
      <c r="H27" s="56" t="str">
        <f ca="1">IF(ISBLANK(INDIRECT(ADDRESS(K27*2+2,3))),"",INDIRECT(ADDRESS(K27*2+2,3)))</f>
        <v>Кирменская, Грачанац, Воробьева</v>
      </c>
      <c r="I27" s="54"/>
      <c r="J27" s="54"/>
      <c r="K27" s="26">
        <v>5</v>
      </c>
      <c r="L27" s="29" t="s">
        <v>6</v>
      </c>
      <c r="M27" s="30">
        <v>8</v>
      </c>
    </row>
    <row r="28" spans="1:13" s="24" customFormat="1" ht="21" x14ac:dyDescent="0.35">
      <c r="A28" s="23"/>
      <c r="M28" s="31"/>
    </row>
    <row r="29" spans="1:13" s="24" customFormat="1" ht="21.75" thickBot="1" x14ac:dyDescent="0.4">
      <c r="A29" s="23"/>
      <c r="B29" s="53" t="s">
        <v>9</v>
      </c>
      <c r="C29" s="53"/>
      <c r="D29" s="53"/>
      <c r="E29" s="53"/>
      <c r="F29" s="53"/>
      <c r="G29" s="53"/>
      <c r="H29" s="53"/>
      <c r="I29" s="53"/>
      <c r="J29" s="53"/>
      <c r="K29" s="53"/>
      <c r="M29" s="31"/>
    </row>
    <row r="30" spans="1:13" s="24" customFormat="1" ht="21.75" thickBot="1" x14ac:dyDescent="0.4">
      <c r="A30" s="23"/>
      <c r="B30" s="26">
        <v>1</v>
      </c>
      <c r="C30" s="54" t="str">
        <f ca="1">IF(ISBLANK(INDIRECT(ADDRESS(B30*2+2,3))),"",INDIRECT(ADDRESS(B30*2+2,3)))</f>
        <v>Гаджиев, Вахрушев, Гришков, Давыдов</v>
      </c>
      <c r="D30" s="54"/>
      <c r="E30" s="55"/>
      <c r="F30" s="27">
        <v>4</v>
      </c>
      <c r="G30" s="28">
        <v>8</v>
      </c>
      <c r="H30" s="56" t="str">
        <f ca="1">IF(ISBLANK(INDIRECT(ADDRESS(K30*2+2,3))),"",INDIRECT(ADDRESS(K30*2+2,3)))</f>
        <v>Соколова, Капов, Зинкеев Ю</v>
      </c>
      <c r="I30" s="54"/>
      <c r="J30" s="54"/>
      <c r="K30" s="26">
        <v>4</v>
      </c>
      <c r="L30" s="29" t="s">
        <v>6</v>
      </c>
      <c r="M30" s="30">
        <v>1</v>
      </c>
    </row>
    <row r="31" spans="1:13" s="24" customFormat="1" ht="21.75" thickBot="1" x14ac:dyDescent="0.4">
      <c r="A31" s="23"/>
      <c r="B31" s="26">
        <v>2</v>
      </c>
      <c r="C31" s="54" t="str">
        <f ca="1">IF(ISBLANK(INDIRECT(ADDRESS(B31*2+2,3))),"",INDIRECT(ADDRESS(B31*2+2,3)))</f>
        <v>Бублик, Бирюкова, Павлова</v>
      </c>
      <c r="D31" s="54"/>
      <c r="E31" s="55"/>
      <c r="F31" s="27">
        <v>13</v>
      </c>
      <c r="G31" s="28">
        <v>8</v>
      </c>
      <c r="H31" s="56" t="str">
        <f ca="1">IF(ISBLANK(INDIRECT(ADDRESS(K31*2+2,3))),"",INDIRECT(ADDRESS(K31*2+2,3)))</f>
        <v>Банщиков, Шундрин А., Федотовский О</v>
      </c>
      <c r="I31" s="54"/>
      <c r="J31" s="54"/>
      <c r="K31" s="26">
        <v>3</v>
      </c>
      <c r="L31" s="29" t="s">
        <v>6</v>
      </c>
      <c r="M31" s="30">
        <v>2</v>
      </c>
    </row>
    <row r="32" spans="1:13" s="24" customFormat="1" ht="21" x14ac:dyDescent="0.35">
      <c r="A32" s="23"/>
      <c r="M32" s="31"/>
    </row>
    <row r="33" spans="1:13" s="24" customFormat="1" ht="21.75" thickBot="1" x14ac:dyDescent="0.4">
      <c r="A33" s="23"/>
      <c r="B33" s="53" t="s">
        <v>10</v>
      </c>
      <c r="C33" s="53"/>
      <c r="D33" s="53"/>
      <c r="E33" s="53"/>
      <c r="F33" s="53"/>
      <c r="G33" s="53"/>
      <c r="H33" s="53"/>
      <c r="I33" s="53"/>
      <c r="J33" s="53"/>
      <c r="K33" s="53"/>
      <c r="M33" s="31"/>
    </row>
    <row r="34" spans="1:13" s="24" customFormat="1" ht="21.75" thickBot="1" x14ac:dyDescent="0.4">
      <c r="A34" s="23"/>
      <c r="B34" s="26">
        <v>4</v>
      </c>
      <c r="C34" s="54" t="str">
        <f ca="1">IF(ISBLANK(INDIRECT(ADDRESS(B34*2+2,3))),"",INDIRECT(ADDRESS(B34*2+2,3)))</f>
        <v>Соколова, Капов, Зинкеев Ю</v>
      </c>
      <c r="D34" s="54"/>
      <c r="E34" s="55"/>
      <c r="F34" s="27">
        <v>10</v>
      </c>
      <c r="G34" s="28">
        <v>8</v>
      </c>
      <c r="H34" s="56" t="str">
        <f ca="1">IF(ISBLANK(INDIRECT(ADDRESS(K34*2+2,3))),"",INDIRECT(ADDRESS(K34*2+2,3)))</f>
        <v>Бублик, Бирюкова, Павлова</v>
      </c>
      <c r="I34" s="54"/>
      <c r="J34" s="54"/>
      <c r="K34" s="26">
        <v>2</v>
      </c>
      <c r="L34" s="29" t="s">
        <v>6</v>
      </c>
      <c r="M34" s="30">
        <v>3</v>
      </c>
    </row>
    <row r="35" spans="1:13" s="24" customFormat="1" ht="21.75" thickBot="1" x14ac:dyDescent="0.4">
      <c r="A35" s="23"/>
      <c r="B35" s="26">
        <v>5</v>
      </c>
      <c r="C35" s="54" t="str">
        <f ca="1">IF(ISBLANK(INDIRECT(ADDRESS(B35*2+2,3))),"",INDIRECT(ADDRESS(B35*2+2,3)))</f>
        <v>Кирменская, Грачанац, Воробьева</v>
      </c>
      <c r="D35" s="54"/>
      <c r="E35" s="55"/>
      <c r="F35" s="27">
        <v>3</v>
      </c>
      <c r="G35" s="28">
        <v>13</v>
      </c>
      <c r="H35" s="56" t="str">
        <f ca="1">IF(ISBLANK(INDIRECT(ADDRESS(K35*2+2,3))),"",INDIRECT(ADDRESS(K35*2+2,3)))</f>
        <v>Гаджиев, Вахрушев, Гришков, Давыдов</v>
      </c>
      <c r="I35" s="54"/>
      <c r="J35" s="54"/>
      <c r="K35" s="26">
        <v>1</v>
      </c>
      <c r="L35" s="29" t="s">
        <v>6</v>
      </c>
      <c r="M35" s="30">
        <v>4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C10" sqref="C10:E11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31.5" x14ac:dyDescent="0.25">
      <c r="B1" s="77" t="s">
        <v>16</v>
      </c>
      <c r="C1" s="77"/>
      <c r="D1" s="77"/>
      <c r="E1" s="77"/>
      <c r="F1" s="77"/>
      <c r="G1" s="77"/>
      <c r="H1" s="77"/>
      <c r="I1" s="77"/>
      <c r="J1" s="77"/>
      <c r="K1" s="77"/>
      <c r="L1" s="44">
        <v>45381</v>
      </c>
      <c r="M1" t="s">
        <v>24</v>
      </c>
    </row>
    <row r="2" spans="2:13" ht="15.75" thickBot="1" x14ac:dyDescent="0.3">
      <c r="M2"/>
    </row>
    <row r="3" spans="2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2:13" ht="21" x14ac:dyDescent="0.25">
      <c r="B4" s="81">
        <v>1</v>
      </c>
      <c r="C4" s="92" t="s">
        <v>160</v>
      </c>
      <c r="D4" s="93"/>
      <c r="E4" s="94"/>
      <c r="F4" s="6" t="s">
        <v>4</v>
      </c>
      <c r="G4" s="7" t="str">
        <f ca="1">INDIRECT(ADDRESS(23,6))&amp;":"&amp;INDIRECT(ADDRESS(23,7))</f>
        <v>11:5</v>
      </c>
      <c r="H4" s="7" t="str">
        <f ca="1">INDIRECT(ADDRESS(26,7))&amp;":"&amp;INDIRECT(ADDRESS(26,6))</f>
        <v>3:13</v>
      </c>
      <c r="I4" s="7" t="str">
        <f ca="1">INDIRECT(ADDRESS(30,6))&amp;":"&amp;INDIRECT(ADDRESS(30,7))</f>
        <v>6:7</v>
      </c>
      <c r="J4" s="8" t="str">
        <f ca="1">INDIRECT(ADDRESS(35,7))&amp;":"&amp;INDIRECT(ADDRESS(35,6))</f>
        <v>13:4</v>
      </c>
      <c r="K4" s="85">
        <f ca="1">IF(COUNT(F5:J5)=0,"",COUNTIF(F5:J5,"&gt;0")+0.5*COUNTIF(F5:J5,0))</f>
        <v>2</v>
      </c>
      <c r="L4" s="9"/>
      <c r="M4" s="76">
        <v>3</v>
      </c>
    </row>
    <row r="5" spans="2:13" ht="21" x14ac:dyDescent="0.25">
      <c r="B5" s="58"/>
      <c r="C5" s="59"/>
      <c r="D5" s="60"/>
      <c r="E5" s="61"/>
      <c r="F5" s="10" t="s">
        <v>4</v>
      </c>
      <c r="G5" s="11">
        <f ca="1">IF(LEN(INDIRECT(ADDRESS(ROW()-1, COLUMN())))=1,"",INDIRECT(ADDRESS(23,6))-INDIRECT(ADDRESS(23,7)))</f>
        <v>6</v>
      </c>
      <c r="H5" s="11">
        <f ca="1">IF(LEN(INDIRECT(ADDRESS(ROW()-1, COLUMN())))=1,"",INDIRECT(ADDRESS(26,7))-INDIRECT(ADDRESS(26,6)))</f>
        <v>-10</v>
      </c>
      <c r="I5" s="11">
        <f ca="1">IF(LEN(INDIRECT(ADDRESS(ROW()-1, COLUMN())))=1,"",INDIRECT(ADDRESS(30,6))-INDIRECT(ADDRESS(30,7)))</f>
        <v>-1</v>
      </c>
      <c r="J5" s="12">
        <f ca="1">IF(LEN(INDIRECT(ADDRESS(ROW()-1, COLUMN())))=1,"",INDIRECT(ADDRESS(35,7))-INDIRECT(ADDRESS(35,6)))</f>
        <v>9</v>
      </c>
      <c r="K5" s="62"/>
      <c r="L5" s="11">
        <f ca="1">IF(COUNT(F5:J5)=0,"",SUM(F5:J5))</f>
        <v>4</v>
      </c>
      <c r="M5" s="63"/>
    </row>
    <row r="6" spans="2:13" ht="21" x14ac:dyDescent="0.25">
      <c r="B6" s="57">
        <v>2</v>
      </c>
      <c r="C6" s="65" t="s">
        <v>161</v>
      </c>
      <c r="D6" s="66"/>
      <c r="E6" s="67"/>
      <c r="F6" s="13" t="str">
        <f ca="1">INDIRECT(ADDRESS(23,7))&amp;":"&amp;INDIRECT(ADDRESS(23,6))</f>
        <v>5:11</v>
      </c>
      <c r="G6" s="14" t="s">
        <v>4</v>
      </c>
      <c r="H6" s="15" t="str">
        <f ca="1">INDIRECT(ADDRESS(31,6))&amp;":"&amp;INDIRECT(ADDRESS(31,7))</f>
        <v>2:13</v>
      </c>
      <c r="I6" s="15" t="str">
        <f ca="1">INDIRECT(ADDRESS(34,7))&amp;":"&amp;INDIRECT(ADDRESS(34,6))</f>
        <v>6:13</v>
      </c>
      <c r="J6" s="16" t="str">
        <f ca="1">INDIRECT(ADDRESS(18,6))&amp;":"&amp;INDIRECT(ADDRESS(18,7))</f>
        <v>10:9</v>
      </c>
      <c r="K6" s="62">
        <f ca="1">IF(COUNT(F7:J7)=0,"",COUNTIF(F7:J7,"&gt;0")+0.5*COUNTIF(F7:J7,0))</f>
        <v>1</v>
      </c>
      <c r="L6" s="11"/>
      <c r="M6" s="63">
        <v>4</v>
      </c>
    </row>
    <row r="7" spans="2:13" ht="21" x14ac:dyDescent="0.25">
      <c r="B7" s="58"/>
      <c r="C7" s="65"/>
      <c r="D7" s="66"/>
      <c r="E7" s="67"/>
      <c r="F7" s="17">
        <f ca="1">IF(LEN(INDIRECT(ADDRESS(ROW()-1, COLUMN())))=1,"",INDIRECT(ADDRESS(23,7))-INDIRECT(ADDRESS(23,6)))</f>
        <v>-6</v>
      </c>
      <c r="G7" s="18" t="s">
        <v>4</v>
      </c>
      <c r="H7" s="11">
        <f ca="1">IF(LEN(INDIRECT(ADDRESS(ROW()-1, COLUMN())))=1,"",INDIRECT(ADDRESS(31,6))-INDIRECT(ADDRESS(31,7)))</f>
        <v>-11</v>
      </c>
      <c r="I7" s="11">
        <f ca="1">IF(LEN(INDIRECT(ADDRESS(ROW()-1, COLUMN())))=1,"",INDIRECT(ADDRESS(34,7))-INDIRECT(ADDRESS(34,6)))</f>
        <v>-7</v>
      </c>
      <c r="J7" s="12">
        <f ca="1">IF(LEN(INDIRECT(ADDRESS(ROW()-1, COLUMN())))=1,"",INDIRECT(ADDRESS(18,6))-INDIRECT(ADDRESS(18,7)))</f>
        <v>1</v>
      </c>
      <c r="K7" s="62"/>
      <c r="L7" s="11">
        <f ca="1">IF(COUNT(F7:J7)=0,"",SUM(F7:J7))</f>
        <v>-23</v>
      </c>
      <c r="M7" s="63"/>
    </row>
    <row r="8" spans="2:13" ht="21" x14ac:dyDescent="0.25">
      <c r="B8" s="57">
        <v>3</v>
      </c>
      <c r="C8" s="73" t="s">
        <v>162</v>
      </c>
      <c r="D8" s="74"/>
      <c r="E8" s="75"/>
      <c r="F8" s="13" t="str">
        <f ca="1">INDIRECT(ADDRESS(26,6))&amp;":"&amp;INDIRECT(ADDRESS(26,7))</f>
        <v>13:3</v>
      </c>
      <c r="G8" s="15" t="str">
        <f ca="1">INDIRECT(ADDRESS(31,7))&amp;":"&amp;INDIRECT(ADDRESS(31,6))</f>
        <v>13:2</v>
      </c>
      <c r="H8" s="14" t="s">
        <v>4</v>
      </c>
      <c r="I8" s="15" t="str">
        <f ca="1">INDIRECT(ADDRESS(19,6))&amp;":"&amp;INDIRECT(ADDRESS(19,7))</f>
        <v>13:2</v>
      </c>
      <c r="J8" s="16" t="str">
        <f ca="1">INDIRECT(ADDRESS(22,7))&amp;":"&amp;INDIRECT(ADDRESS(22,6))</f>
        <v>13:9</v>
      </c>
      <c r="K8" s="62">
        <f ca="1">IF(COUNT(F9:J9)=0,"",COUNTIF(F9:J9,"&gt;0")+0.5*COUNTIF(F9:J9,0))</f>
        <v>4</v>
      </c>
      <c r="L8" s="11"/>
      <c r="M8" s="63">
        <v>1</v>
      </c>
    </row>
    <row r="9" spans="2:13" ht="21" x14ac:dyDescent="0.25">
      <c r="B9" s="58"/>
      <c r="C9" s="73"/>
      <c r="D9" s="74"/>
      <c r="E9" s="75"/>
      <c r="F9" s="17">
        <f ca="1">IF(LEN(INDIRECT(ADDRESS(ROW()-1, COLUMN())))=1,"",INDIRECT(ADDRESS(26,6))-INDIRECT(ADDRESS(26,7)))</f>
        <v>10</v>
      </c>
      <c r="G9" s="11">
        <f ca="1">IF(LEN(INDIRECT(ADDRESS(ROW()-1, COLUMN())))=1,"",INDIRECT(ADDRESS(31,7))-INDIRECT(ADDRESS(31,6)))</f>
        <v>11</v>
      </c>
      <c r="H9" s="18" t="s">
        <v>4</v>
      </c>
      <c r="I9" s="11">
        <f ca="1">IF(LEN(INDIRECT(ADDRESS(ROW()-1, COLUMN())))=1,"",INDIRECT(ADDRESS(19,6))-INDIRECT(ADDRESS(19,7)))</f>
        <v>11</v>
      </c>
      <c r="J9" s="12">
        <f ca="1">IF(LEN(INDIRECT(ADDRESS(ROW()-1, COLUMN())))=1,"",INDIRECT(ADDRESS(22,7))-INDIRECT(ADDRESS(22,6)))</f>
        <v>4</v>
      </c>
      <c r="K9" s="62"/>
      <c r="L9" s="11">
        <f ca="1">IF(COUNT(F9:J9)=0,"",SUM(F9:J9))</f>
        <v>36</v>
      </c>
      <c r="M9" s="63"/>
    </row>
    <row r="10" spans="2:13" ht="21" x14ac:dyDescent="0.25">
      <c r="B10" s="57">
        <v>4</v>
      </c>
      <c r="C10" s="73" t="s">
        <v>163</v>
      </c>
      <c r="D10" s="74"/>
      <c r="E10" s="75"/>
      <c r="F10" s="13" t="str">
        <f ca="1">INDIRECT(ADDRESS(30,7))&amp;":"&amp;INDIRECT(ADDRESS(30,6))</f>
        <v>7:6</v>
      </c>
      <c r="G10" s="15" t="str">
        <f ca="1">INDIRECT(ADDRESS(34,6))&amp;":"&amp;INDIRECT(ADDRESS(34,7))</f>
        <v>13:6</v>
      </c>
      <c r="H10" s="15" t="str">
        <f ca="1">INDIRECT(ADDRESS(19,7))&amp;":"&amp;INDIRECT(ADDRESS(19,6))</f>
        <v>2:13</v>
      </c>
      <c r="I10" s="14" t="s">
        <v>4</v>
      </c>
      <c r="J10" s="16" t="str">
        <f ca="1">INDIRECT(ADDRESS(27,6))&amp;":"&amp;INDIRECT(ADDRESS(27,7))</f>
        <v>8:5</v>
      </c>
      <c r="K10" s="62">
        <f ca="1">IF(COUNT(F11:J11)=0,"",COUNTIF(F11:J11,"&gt;0")+0.5*COUNTIF(F11:J11,0))</f>
        <v>3</v>
      </c>
      <c r="L10" s="11"/>
      <c r="M10" s="63">
        <v>2</v>
      </c>
    </row>
    <row r="11" spans="2:13" ht="21" x14ac:dyDescent="0.25">
      <c r="B11" s="58"/>
      <c r="C11" s="73"/>
      <c r="D11" s="74"/>
      <c r="E11" s="75"/>
      <c r="F11" s="17">
        <f ca="1">IF(LEN(INDIRECT(ADDRESS(ROW()-1, COLUMN())))=1,"",INDIRECT(ADDRESS(30,7))-INDIRECT(ADDRESS(30,6)))</f>
        <v>1</v>
      </c>
      <c r="G11" s="11">
        <f ca="1">IF(LEN(INDIRECT(ADDRESS(ROW()-1, COLUMN())))=1,"",INDIRECT(ADDRESS(34,6))-INDIRECT(ADDRESS(34,7)))</f>
        <v>7</v>
      </c>
      <c r="H11" s="11">
        <f ca="1">IF(LEN(INDIRECT(ADDRESS(ROW()-1, COLUMN())))=1,"",INDIRECT(ADDRESS(19,7))-INDIRECT(ADDRESS(19,6)))</f>
        <v>-11</v>
      </c>
      <c r="I11" s="18" t="s">
        <v>4</v>
      </c>
      <c r="J11" s="12">
        <f ca="1">IF(LEN(INDIRECT(ADDRESS(ROW()-1, COLUMN())))=1,"",INDIRECT(ADDRESS(27,6))-INDIRECT(ADDRESS(27,7)))</f>
        <v>3</v>
      </c>
      <c r="K11" s="62"/>
      <c r="L11" s="11">
        <f ca="1">IF(COUNT(F11:J11)=0,"",SUM(F11:J11))</f>
        <v>0</v>
      </c>
      <c r="M11" s="63"/>
    </row>
    <row r="12" spans="2:13" ht="21" x14ac:dyDescent="0.25">
      <c r="B12" s="57">
        <v>5</v>
      </c>
      <c r="C12" s="65" t="s">
        <v>164</v>
      </c>
      <c r="D12" s="66"/>
      <c r="E12" s="67"/>
      <c r="F12" s="13" t="str">
        <f ca="1">INDIRECT(ADDRESS(35,6))&amp;":"&amp;INDIRECT(ADDRESS(35,7))</f>
        <v>4:13</v>
      </c>
      <c r="G12" s="15" t="str">
        <f ca="1">INDIRECT(ADDRESS(18,7))&amp;":"&amp;INDIRECT(ADDRESS(18,6))</f>
        <v>9:10</v>
      </c>
      <c r="H12" s="15" t="str">
        <f ca="1">INDIRECT(ADDRESS(22,6))&amp;":"&amp;INDIRECT(ADDRESS(22,7))</f>
        <v>9:13</v>
      </c>
      <c r="I12" s="15" t="str">
        <f ca="1">INDIRECT(ADDRESS(27,7))&amp;":"&amp;INDIRECT(ADDRESS(27,6))</f>
        <v>5:8</v>
      </c>
      <c r="J12" s="19" t="s">
        <v>4</v>
      </c>
      <c r="K12" s="62">
        <f ca="1">IF(COUNT(F13:J13)=0,"",COUNTIF(F13:J13,"&gt;0")+0.5*COUNTIF(F13:J13,0))</f>
        <v>0</v>
      </c>
      <c r="L12" s="11"/>
      <c r="M12" s="63">
        <v>5</v>
      </c>
    </row>
    <row r="13" spans="2:13" ht="21.75" thickBot="1" x14ac:dyDescent="0.3">
      <c r="B13" s="64"/>
      <c r="C13" s="68"/>
      <c r="D13" s="69"/>
      <c r="E13" s="70"/>
      <c r="F13" s="20">
        <f ca="1">IF(LEN(INDIRECT(ADDRESS(ROW()-1, COLUMN())))=1,"",INDIRECT(ADDRESS(35,6))-INDIRECT(ADDRESS(35,7)))</f>
        <v>-9</v>
      </c>
      <c r="G13" s="21">
        <f ca="1">IF(LEN(INDIRECT(ADDRESS(ROW()-1, COLUMN())))=1,"",INDIRECT(ADDRESS(18,7))-INDIRECT(ADDRESS(18,6)))</f>
        <v>-1</v>
      </c>
      <c r="H13" s="21">
        <f ca="1">IF(LEN(INDIRECT(ADDRESS(ROW()-1, COLUMN())))=1,"",INDIRECT(ADDRESS(22,6))-INDIRECT(ADDRESS(22,7)))</f>
        <v>-4</v>
      </c>
      <c r="I13" s="21">
        <f ca="1">IF(LEN(INDIRECT(ADDRESS(ROW()-1, COLUMN())))=1,"",INDIRECT(ADDRESS(27,7))-INDIRECT(ADDRESS(27,6)))</f>
        <v>-3</v>
      </c>
      <c r="J13" s="22" t="s">
        <v>4</v>
      </c>
      <c r="K13" s="71"/>
      <c r="L13" s="21">
        <f ca="1">IF(COUNT(F13:J13)=0,"",SUM(F13:J13))</f>
        <v>-17</v>
      </c>
      <c r="M13" s="72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24" customFormat="1" ht="21.75" thickBot="1" x14ac:dyDescent="0.4">
      <c r="A17" s="23"/>
      <c r="B17" s="53" t="s">
        <v>5</v>
      </c>
      <c r="C17" s="53"/>
      <c r="D17" s="53"/>
      <c r="E17" s="53"/>
      <c r="F17" s="53"/>
      <c r="G17" s="53"/>
      <c r="H17" s="53"/>
      <c r="I17" s="53"/>
      <c r="J17" s="53"/>
      <c r="K17" s="53"/>
      <c r="M17" s="25"/>
    </row>
    <row r="18" spans="1:13" s="24" customFormat="1" ht="21.75" thickBot="1" x14ac:dyDescent="0.4">
      <c r="A18" s="23"/>
      <c r="B18" s="26">
        <v>2</v>
      </c>
      <c r="C18" s="54" t="str">
        <f ca="1">IF(ISBLANK(INDIRECT(ADDRESS(B18*2+2,3))),"",INDIRECT(ADDRESS(B18*2+2,3)))</f>
        <v>Рядовиков, Бейгер, Трушин</v>
      </c>
      <c r="D18" s="54"/>
      <c r="E18" s="55"/>
      <c r="F18" s="27">
        <v>10</v>
      </c>
      <c r="G18" s="28">
        <v>9</v>
      </c>
      <c r="H18" s="56" t="str">
        <f ca="1">IF(ISBLANK(INDIRECT(ADDRESS(K18*2+2,3))),"",INDIRECT(ADDRESS(K18*2+2,3)))</f>
        <v>Трушина, Кузнецова Е, Тихомирова</v>
      </c>
      <c r="I18" s="54"/>
      <c r="J18" s="54"/>
      <c r="K18" s="26">
        <v>5</v>
      </c>
      <c r="L18" s="29" t="s">
        <v>6</v>
      </c>
      <c r="M18" s="30">
        <v>5</v>
      </c>
    </row>
    <row r="19" spans="1:13" s="24" customFormat="1" ht="21.75" thickBot="1" x14ac:dyDescent="0.4">
      <c r="A19" s="23"/>
      <c r="B19" s="26">
        <v>3</v>
      </c>
      <c r="C19" s="54" t="str">
        <f ca="1">IF(ISBLANK(INDIRECT(ADDRESS(B19*2+2,3))),"",INDIRECT(ADDRESS(B19*2+2,3)))</f>
        <v>Филатов, Жака, Хафидо</v>
      </c>
      <c r="D19" s="54"/>
      <c r="E19" s="55"/>
      <c r="F19" s="27">
        <v>13</v>
      </c>
      <c r="G19" s="28">
        <v>2</v>
      </c>
      <c r="H19" s="56" t="str">
        <f ca="1">IF(ISBLANK(INDIRECT(ADDRESS(K19*2+2,3))),"",INDIRECT(ADDRESS(K19*2+2,3)))</f>
        <v>Глуховский, Папоян, Франк</v>
      </c>
      <c r="I19" s="54"/>
      <c r="J19" s="54"/>
      <c r="K19" s="26">
        <v>4</v>
      </c>
      <c r="L19" s="29" t="s">
        <v>6</v>
      </c>
      <c r="M19" s="30">
        <v>6</v>
      </c>
    </row>
    <row r="20" spans="1:13" s="24" customFormat="1" ht="21" x14ac:dyDescent="0.35">
      <c r="A20" s="23"/>
      <c r="M20" s="31"/>
    </row>
    <row r="21" spans="1:13" s="24" customFormat="1" ht="21.75" thickBot="1" x14ac:dyDescent="0.4">
      <c r="A21" s="23"/>
      <c r="B21" s="53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M21" s="31"/>
    </row>
    <row r="22" spans="1:13" s="24" customFormat="1" ht="21.75" thickBot="1" x14ac:dyDescent="0.4">
      <c r="A22" s="23"/>
      <c r="B22" s="26">
        <v>5</v>
      </c>
      <c r="C22" s="54" t="str">
        <f ca="1">IF(ISBLANK(INDIRECT(ADDRESS(B22*2+2,3))),"",INDIRECT(ADDRESS(B22*2+2,3)))</f>
        <v>Трушина, Кузнецова Е, Тихомирова</v>
      </c>
      <c r="D22" s="54"/>
      <c r="E22" s="55"/>
      <c r="F22" s="27">
        <v>9</v>
      </c>
      <c r="G22" s="28">
        <v>13</v>
      </c>
      <c r="H22" s="56" t="str">
        <f ca="1">IF(ISBLANK(INDIRECT(ADDRESS(K22*2+2,3))),"",INDIRECT(ADDRESS(K22*2+2,3)))</f>
        <v>Филатов, Жака, Хафидо</v>
      </c>
      <c r="I22" s="54"/>
      <c r="J22" s="54"/>
      <c r="K22" s="26">
        <v>3</v>
      </c>
      <c r="L22" s="29" t="s">
        <v>6</v>
      </c>
      <c r="M22" s="30">
        <v>7</v>
      </c>
    </row>
    <row r="23" spans="1:13" s="24" customFormat="1" ht="21.75" thickBot="1" x14ac:dyDescent="0.4">
      <c r="A23" s="23"/>
      <c r="B23" s="26">
        <v>1</v>
      </c>
      <c r="C23" s="54" t="str">
        <f ca="1">IF(ISBLANK(INDIRECT(ADDRESS(B23*2+2,3))),"",INDIRECT(ADDRESS(B23*2+2,3)))</f>
        <v>Воронов, Поляков А-й, Кравцов</v>
      </c>
      <c r="D23" s="54"/>
      <c r="E23" s="55"/>
      <c r="F23" s="27">
        <v>11</v>
      </c>
      <c r="G23" s="28">
        <v>5</v>
      </c>
      <c r="H23" s="56" t="str">
        <f ca="1">IF(ISBLANK(INDIRECT(ADDRESS(K23*2+2,3))),"",INDIRECT(ADDRESS(K23*2+2,3)))</f>
        <v>Рядовиков, Бейгер, Трушин</v>
      </c>
      <c r="I23" s="54"/>
      <c r="J23" s="54"/>
      <c r="K23" s="26">
        <v>2</v>
      </c>
      <c r="L23" s="29" t="s">
        <v>6</v>
      </c>
      <c r="M23" s="30">
        <v>8</v>
      </c>
    </row>
    <row r="24" spans="1:13" s="24" customFormat="1" ht="21" x14ac:dyDescent="0.35">
      <c r="A24" s="23"/>
      <c r="M24" s="31"/>
    </row>
    <row r="25" spans="1:13" s="24" customFormat="1" ht="21.75" thickBot="1" x14ac:dyDescent="0.4">
      <c r="A25" s="23"/>
      <c r="B25" s="53" t="s">
        <v>8</v>
      </c>
      <c r="C25" s="53"/>
      <c r="D25" s="53"/>
      <c r="E25" s="53"/>
      <c r="F25" s="53"/>
      <c r="G25" s="53"/>
      <c r="H25" s="53"/>
      <c r="I25" s="53"/>
      <c r="J25" s="53"/>
      <c r="K25" s="53"/>
      <c r="M25" s="31"/>
    </row>
    <row r="26" spans="1:13" s="24" customFormat="1" ht="21.75" thickBot="1" x14ac:dyDescent="0.4">
      <c r="A26" s="23"/>
      <c r="B26" s="26">
        <v>3</v>
      </c>
      <c r="C26" s="54" t="str">
        <f ca="1">IF(ISBLANK(INDIRECT(ADDRESS(B26*2+2,3))),"",INDIRECT(ADDRESS(B26*2+2,3)))</f>
        <v>Филатов, Жака, Хафидо</v>
      </c>
      <c r="D26" s="54"/>
      <c r="E26" s="55"/>
      <c r="F26" s="27">
        <v>13</v>
      </c>
      <c r="G26" s="28">
        <v>3</v>
      </c>
      <c r="H26" s="56" t="str">
        <f ca="1">IF(ISBLANK(INDIRECT(ADDRESS(K26*2+2,3))),"",INDIRECT(ADDRESS(K26*2+2,3)))</f>
        <v>Воронов, Поляков А-й, Кравцов</v>
      </c>
      <c r="I26" s="54"/>
      <c r="J26" s="54"/>
      <c r="K26" s="26">
        <v>1</v>
      </c>
      <c r="L26" s="29" t="s">
        <v>6</v>
      </c>
      <c r="M26" s="30">
        <v>1</v>
      </c>
    </row>
    <row r="27" spans="1:13" s="24" customFormat="1" ht="21.75" thickBot="1" x14ac:dyDescent="0.4">
      <c r="A27" s="23"/>
      <c r="B27" s="26">
        <v>4</v>
      </c>
      <c r="C27" s="54" t="str">
        <f ca="1">IF(ISBLANK(INDIRECT(ADDRESS(B27*2+2,3))),"",INDIRECT(ADDRESS(B27*2+2,3)))</f>
        <v>Глуховский, Папоян, Франк</v>
      </c>
      <c r="D27" s="54"/>
      <c r="E27" s="55"/>
      <c r="F27" s="27">
        <v>8</v>
      </c>
      <c r="G27" s="28">
        <v>5</v>
      </c>
      <c r="H27" s="56" t="str">
        <f ca="1">IF(ISBLANK(INDIRECT(ADDRESS(K27*2+2,3))),"",INDIRECT(ADDRESS(K27*2+2,3)))</f>
        <v>Трушина, Кузнецова Е, Тихомирова</v>
      </c>
      <c r="I27" s="54"/>
      <c r="J27" s="54"/>
      <c r="K27" s="26">
        <v>5</v>
      </c>
      <c r="L27" s="29" t="s">
        <v>6</v>
      </c>
      <c r="M27" s="30">
        <v>2</v>
      </c>
    </row>
    <row r="28" spans="1:13" s="24" customFormat="1" ht="21" x14ac:dyDescent="0.35">
      <c r="A28" s="23"/>
      <c r="M28" s="31"/>
    </row>
    <row r="29" spans="1:13" s="24" customFormat="1" ht="21.75" thickBot="1" x14ac:dyDescent="0.4">
      <c r="A29" s="23"/>
      <c r="B29" s="53" t="s">
        <v>9</v>
      </c>
      <c r="C29" s="53"/>
      <c r="D29" s="53"/>
      <c r="E29" s="53"/>
      <c r="F29" s="53"/>
      <c r="G29" s="53"/>
      <c r="H29" s="53"/>
      <c r="I29" s="53"/>
      <c r="J29" s="53"/>
      <c r="K29" s="53"/>
      <c r="M29" s="31"/>
    </row>
    <row r="30" spans="1:13" s="24" customFormat="1" ht="21.75" thickBot="1" x14ac:dyDescent="0.4">
      <c r="A30" s="23"/>
      <c r="B30" s="26">
        <v>1</v>
      </c>
      <c r="C30" s="54" t="str">
        <f ca="1">IF(ISBLANK(INDIRECT(ADDRESS(B30*2+2,3))),"",INDIRECT(ADDRESS(B30*2+2,3)))</f>
        <v>Воронов, Поляков А-й, Кравцов</v>
      </c>
      <c r="D30" s="54"/>
      <c r="E30" s="55"/>
      <c r="F30" s="27">
        <v>6</v>
      </c>
      <c r="G30" s="28">
        <v>7</v>
      </c>
      <c r="H30" s="56" t="str">
        <f ca="1">IF(ISBLANK(INDIRECT(ADDRESS(K30*2+2,3))),"",INDIRECT(ADDRESS(K30*2+2,3)))</f>
        <v>Глуховский, Папоян, Франк</v>
      </c>
      <c r="I30" s="54"/>
      <c r="J30" s="54"/>
      <c r="K30" s="26">
        <v>4</v>
      </c>
      <c r="L30" s="29" t="s">
        <v>6</v>
      </c>
      <c r="M30" s="30">
        <v>3</v>
      </c>
    </row>
    <row r="31" spans="1:13" s="24" customFormat="1" ht="21.75" thickBot="1" x14ac:dyDescent="0.4">
      <c r="A31" s="23"/>
      <c r="B31" s="26">
        <v>2</v>
      </c>
      <c r="C31" s="54" t="str">
        <f ca="1">IF(ISBLANK(INDIRECT(ADDRESS(B31*2+2,3))),"",INDIRECT(ADDRESS(B31*2+2,3)))</f>
        <v>Рядовиков, Бейгер, Трушин</v>
      </c>
      <c r="D31" s="54"/>
      <c r="E31" s="55"/>
      <c r="F31" s="27">
        <v>2</v>
      </c>
      <c r="G31" s="28">
        <v>13</v>
      </c>
      <c r="H31" s="56" t="str">
        <f ca="1">IF(ISBLANK(INDIRECT(ADDRESS(K31*2+2,3))),"",INDIRECT(ADDRESS(K31*2+2,3)))</f>
        <v>Филатов, Жака, Хафидо</v>
      </c>
      <c r="I31" s="54"/>
      <c r="J31" s="54"/>
      <c r="K31" s="26">
        <v>3</v>
      </c>
      <c r="L31" s="29" t="s">
        <v>6</v>
      </c>
      <c r="M31" s="30">
        <v>4</v>
      </c>
    </row>
    <row r="32" spans="1:13" s="24" customFormat="1" ht="21" x14ac:dyDescent="0.35">
      <c r="A32" s="23"/>
      <c r="M32" s="31"/>
    </row>
    <row r="33" spans="1:13" s="24" customFormat="1" ht="21.75" thickBot="1" x14ac:dyDescent="0.4">
      <c r="A33" s="23"/>
      <c r="B33" s="53" t="s">
        <v>10</v>
      </c>
      <c r="C33" s="53"/>
      <c r="D33" s="53"/>
      <c r="E33" s="53"/>
      <c r="F33" s="53"/>
      <c r="G33" s="53"/>
      <c r="H33" s="53"/>
      <c r="I33" s="53"/>
      <c r="J33" s="53"/>
      <c r="K33" s="53"/>
      <c r="M33" s="31"/>
    </row>
    <row r="34" spans="1:13" s="24" customFormat="1" ht="21.75" thickBot="1" x14ac:dyDescent="0.4">
      <c r="A34" s="23"/>
      <c r="B34" s="26">
        <v>4</v>
      </c>
      <c r="C34" s="54" t="str">
        <f ca="1">IF(ISBLANK(INDIRECT(ADDRESS(B34*2+2,3))),"",INDIRECT(ADDRESS(B34*2+2,3)))</f>
        <v>Глуховский, Папоян, Франк</v>
      </c>
      <c r="D34" s="54"/>
      <c r="E34" s="55"/>
      <c r="F34" s="27">
        <v>13</v>
      </c>
      <c r="G34" s="28">
        <v>6</v>
      </c>
      <c r="H34" s="56" t="str">
        <f ca="1">IF(ISBLANK(INDIRECT(ADDRESS(K34*2+2,3))),"",INDIRECT(ADDRESS(K34*2+2,3)))</f>
        <v>Рядовиков, Бейгер, Трушин</v>
      </c>
      <c r="I34" s="54"/>
      <c r="J34" s="54"/>
      <c r="K34" s="26">
        <v>2</v>
      </c>
      <c r="L34" s="29" t="s">
        <v>6</v>
      </c>
      <c r="M34" s="30">
        <v>5</v>
      </c>
    </row>
    <row r="35" spans="1:13" s="24" customFormat="1" ht="21.75" thickBot="1" x14ac:dyDescent="0.4">
      <c r="A35" s="23"/>
      <c r="B35" s="26">
        <v>5</v>
      </c>
      <c r="C35" s="54" t="str">
        <f ca="1">IF(ISBLANK(INDIRECT(ADDRESS(B35*2+2,3))),"",INDIRECT(ADDRESS(B35*2+2,3)))</f>
        <v>Трушина, Кузнецова Е, Тихомирова</v>
      </c>
      <c r="D35" s="54"/>
      <c r="E35" s="55"/>
      <c r="F35" s="27">
        <v>4</v>
      </c>
      <c r="G35" s="28">
        <v>13</v>
      </c>
      <c r="H35" s="56" t="str">
        <f ca="1">IF(ISBLANK(INDIRECT(ADDRESS(K35*2+2,3))),"",INDIRECT(ADDRESS(K35*2+2,3)))</f>
        <v>Воронов, Поляков А-й, Кравцов</v>
      </c>
      <c r="I35" s="54"/>
      <c r="J35" s="54"/>
      <c r="K35" s="26">
        <v>1</v>
      </c>
      <c r="L35" s="29" t="s">
        <v>6</v>
      </c>
      <c r="M35" s="30">
        <v>6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N14" sqref="N14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31.5" x14ac:dyDescent="0.25">
      <c r="B1" s="77" t="s">
        <v>17</v>
      </c>
      <c r="C1" s="77"/>
      <c r="D1" s="77"/>
      <c r="E1" s="77"/>
      <c r="F1" s="77"/>
      <c r="G1" s="77"/>
      <c r="H1" s="77"/>
      <c r="I1" s="77"/>
      <c r="J1" s="77"/>
      <c r="K1" s="77"/>
    </row>
    <row r="2" spans="1:13" ht="15.75" thickBot="1" x14ac:dyDescent="0.3"/>
    <row r="3" spans="1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81">
        <v>1</v>
      </c>
      <c r="C4" s="89" t="s">
        <v>158</v>
      </c>
      <c r="D4" s="90"/>
      <c r="E4" s="91"/>
      <c r="F4" s="6" t="s">
        <v>4</v>
      </c>
      <c r="G4" s="7" t="str">
        <f ca="1">INDIRECT(ADDRESS(21,6))&amp;":"&amp;INDIRECT(ADDRESS(21,7))</f>
        <v>7:13</v>
      </c>
      <c r="H4" s="7" t="str">
        <f ca="1">INDIRECT(ADDRESS(25,7))&amp;":"&amp;INDIRECT(ADDRESS(25,6))</f>
        <v>8:13</v>
      </c>
      <c r="I4" s="8" t="str">
        <f ca="1">INDIRECT(ADDRESS(16,6))&amp;":"&amp;INDIRECT(ADDRESS(16,7))</f>
        <v>13:5</v>
      </c>
      <c r="J4" s="85">
        <f ca="1">IF(COUNT(F5:I5)=0,"",COUNTIF(F5:I5,"&gt;0")+0.5*COUNTIF(F5:I5,0))</f>
        <v>1</v>
      </c>
      <c r="K4" s="9"/>
      <c r="L4" s="76">
        <v>3</v>
      </c>
    </row>
    <row r="5" spans="1:13" ht="21" x14ac:dyDescent="0.25">
      <c r="B5" s="58"/>
      <c r="C5" s="65"/>
      <c r="D5" s="66"/>
      <c r="E5" s="67"/>
      <c r="F5" s="10" t="s">
        <v>4</v>
      </c>
      <c r="G5" s="11">
        <f ca="1">IF(LEN(INDIRECT(ADDRESS(ROW()-1, COLUMN())))=1,"",INDIRECT(ADDRESS(21,6))-INDIRECT(ADDRESS(21,7)))</f>
        <v>-6</v>
      </c>
      <c r="H5" s="11">
        <f ca="1">IF(LEN(INDIRECT(ADDRESS(ROW()-1, COLUMN())))=1,"",INDIRECT(ADDRESS(25,7))-INDIRECT(ADDRESS(25,6)))</f>
        <v>-5</v>
      </c>
      <c r="I5" s="12">
        <f ca="1">IF(LEN(INDIRECT(ADDRESS(ROW()-1, COLUMN())))=1,"",INDIRECT(ADDRESS(16,6))-INDIRECT(ADDRESS(16,7)))</f>
        <v>8</v>
      </c>
      <c r="J5" s="62"/>
      <c r="K5" s="11">
        <f ca="1">IF(COUNT(F5:I5)=0,"",SUM(F5:I5))</f>
        <v>-3</v>
      </c>
      <c r="L5" s="63"/>
    </row>
    <row r="6" spans="1:13" ht="21" x14ac:dyDescent="0.25">
      <c r="B6" s="57">
        <v>2</v>
      </c>
      <c r="C6" s="65" t="s">
        <v>162</v>
      </c>
      <c r="D6" s="66"/>
      <c r="E6" s="67"/>
      <c r="F6" s="13" t="str">
        <f ca="1">INDIRECT(ADDRESS(21,7))&amp;":"&amp;INDIRECT(ADDRESS(21,6))</f>
        <v>13:7</v>
      </c>
      <c r="G6" s="14" t="s">
        <v>4</v>
      </c>
      <c r="H6" s="15" t="str">
        <f ca="1">INDIRECT(ADDRESS(17,6))&amp;":"&amp;INDIRECT(ADDRESS(17,7))</f>
        <v>9:13</v>
      </c>
      <c r="I6" s="16" t="str">
        <f ca="1">INDIRECT(ADDRESS(24,6))&amp;":"&amp;INDIRECT(ADDRESS(24,7))</f>
        <v>12:11</v>
      </c>
      <c r="J6" s="62">
        <v>2</v>
      </c>
      <c r="K6" s="11"/>
      <c r="L6" s="63">
        <v>2</v>
      </c>
    </row>
    <row r="7" spans="1:13" ht="21" x14ac:dyDescent="0.25">
      <c r="B7" s="58"/>
      <c r="C7" s="65"/>
      <c r="D7" s="66"/>
      <c r="E7" s="67"/>
      <c r="F7" s="17">
        <f ca="1">IF(LEN(INDIRECT(ADDRESS(ROW()-1, COLUMN())))=1,"",INDIRECT(ADDRESS(21,7))-INDIRECT(ADDRESS(21,6)))</f>
        <v>6</v>
      </c>
      <c r="G7" s="18" t="s">
        <v>4</v>
      </c>
      <c r="H7" s="11">
        <f ca="1">IF(LEN(INDIRECT(ADDRESS(ROW()-1, COLUMN())))=1,"",INDIRECT(ADDRESS(17,6))-INDIRECT(ADDRESS(17,7)))</f>
        <v>-4</v>
      </c>
      <c r="I7" s="12">
        <f ca="1">IF(LEN(INDIRECT(ADDRESS(ROW()-1, COLUMN())))=1,"",INDIRECT(ADDRESS(24,6))-INDIRECT(ADDRESS(24,7)))</f>
        <v>1</v>
      </c>
      <c r="J7" s="62"/>
      <c r="K7" s="11">
        <f ca="1">IF(COUNT(F7:I7)=0,"",SUM(F7:I7))</f>
        <v>3</v>
      </c>
      <c r="L7" s="63"/>
    </row>
    <row r="8" spans="1:13" ht="21" x14ac:dyDescent="0.25">
      <c r="B8" s="57">
        <v>3</v>
      </c>
      <c r="C8" s="65" t="s">
        <v>44</v>
      </c>
      <c r="D8" s="66"/>
      <c r="E8" s="67"/>
      <c r="F8" s="13" t="str">
        <f ca="1">INDIRECT(ADDRESS(25,6))&amp;":"&amp;INDIRECT(ADDRESS(25,7))</f>
        <v>13:8</v>
      </c>
      <c r="G8" s="15" t="str">
        <f ca="1">INDIRECT(ADDRESS(17,7))&amp;":"&amp;INDIRECT(ADDRESS(17,6))</f>
        <v>13:9</v>
      </c>
      <c r="H8" s="14" t="s">
        <v>4</v>
      </c>
      <c r="I8" s="16" t="str">
        <f ca="1">INDIRECT(ADDRESS(20,7))&amp;":"&amp;INDIRECT(ADDRESS(20,6))</f>
        <v>9:12</v>
      </c>
      <c r="J8" s="62">
        <f ca="1">IF(COUNT(F9:I9)=0,"",COUNTIF(F9:I9,"&gt;0")+0.5*COUNTIF(F9:I9,0))</f>
        <v>2</v>
      </c>
      <c r="K8" s="11"/>
      <c r="L8" s="63">
        <v>1</v>
      </c>
    </row>
    <row r="9" spans="1:13" ht="21" x14ac:dyDescent="0.25">
      <c r="B9" s="58"/>
      <c r="C9" s="65"/>
      <c r="D9" s="66"/>
      <c r="E9" s="67"/>
      <c r="F9" s="17">
        <f ca="1">IF(LEN(INDIRECT(ADDRESS(ROW()-1, COLUMN())))=1,"",INDIRECT(ADDRESS(25,6))-INDIRECT(ADDRESS(25,7)))</f>
        <v>5</v>
      </c>
      <c r="G9" s="11">
        <f ca="1">IF(LEN(INDIRECT(ADDRESS(ROW()-1, COLUMN())))=1,"",INDIRECT(ADDRESS(17,7))-INDIRECT(ADDRESS(17,6)))</f>
        <v>4</v>
      </c>
      <c r="H9" s="18" t="s">
        <v>4</v>
      </c>
      <c r="I9" s="12">
        <f ca="1">IF(LEN(INDIRECT(ADDRESS(ROW()-1, COLUMN())))=1,"",INDIRECT(ADDRESS(20,7))-INDIRECT(ADDRESS(20,6)))</f>
        <v>-3</v>
      </c>
      <c r="J9" s="62"/>
      <c r="K9" s="11">
        <f ca="1">IF(COUNT(F9:I9)=0,"",SUM(F9:I9))</f>
        <v>6</v>
      </c>
      <c r="L9" s="63"/>
    </row>
    <row r="10" spans="1:13" ht="21" x14ac:dyDescent="0.25">
      <c r="B10" s="57">
        <v>4</v>
      </c>
      <c r="C10" s="65" t="s">
        <v>160</v>
      </c>
      <c r="D10" s="66"/>
      <c r="E10" s="67"/>
      <c r="F10" s="13" t="str">
        <f ca="1">INDIRECT(ADDRESS(16,7))&amp;":"&amp;INDIRECT(ADDRESS(16,6))</f>
        <v>5:13</v>
      </c>
      <c r="G10" s="15" t="str">
        <f ca="1">INDIRECT(ADDRESS(24,7))&amp;":"&amp;INDIRECT(ADDRESS(24,6))</f>
        <v>11:12</v>
      </c>
      <c r="H10" s="15" t="str">
        <f ca="1">INDIRECT(ADDRESS(20,6))&amp;":"&amp;INDIRECT(ADDRESS(20,7))</f>
        <v>12:9</v>
      </c>
      <c r="I10" s="19" t="s">
        <v>4</v>
      </c>
      <c r="J10" s="62">
        <f ca="1">IF(COUNT(F11:I11)=0,"",COUNTIF(F11:I11,"&gt;0")+0.5*COUNTIF(F11:I11,0))</f>
        <v>1</v>
      </c>
      <c r="K10" s="11"/>
      <c r="L10" s="63">
        <v>4</v>
      </c>
    </row>
    <row r="11" spans="1:13" ht="21.75" thickBot="1" x14ac:dyDescent="0.3">
      <c r="B11" s="64"/>
      <c r="C11" s="68"/>
      <c r="D11" s="69"/>
      <c r="E11" s="70"/>
      <c r="F11" s="20">
        <f ca="1">IF(LEN(INDIRECT(ADDRESS(ROW()-1, COLUMN())))=1,"",INDIRECT(ADDRESS(16,7))-INDIRECT(ADDRESS(16,6)))</f>
        <v>-8</v>
      </c>
      <c r="G11" s="21">
        <f ca="1">IF(LEN(INDIRECT(ADDRESS(ROW()-1, COLUMN())))=1,"",INDIRECT(ADDRESS(24,7))-INDIRECT(ADDRESS(24,6)))</f>
        <v>-1</v>
      </c>
      <c r="H11" s="21">
        <f ca="1">IF(LEN(INDIRECT(ADDRESS(ROW()-1, COLUMN())))=1,"",INDIRECT(ADDRESS(20,6))-INDIRECT(ADDRESS(20,7)))</f>
        <v>3</v>
      </c>
      <c r="I11" s="22" t="s">
        <v>4</v>
      </c>
      <c r="J11" s="71"/>
      <c r="K11" s="21">
        <f ca="1">IF(COUNT(F11:I11)=0,"",SUM(F11:I11))</f>
        <v>-6</v>
      </c>
      <c r="L11" s="72"/>
    </row>
    <row r="15" spans="1:13" s="24" customFormat="1" ht="21.75" thickBot="1" x14ac:dyDescent="0.4">
      <c r="A15" s="23"/>
      <c r="B15" s="53" t="s">
        <v>5</v>
      </c>
      <c r="C15" s="53"/>
      <c r="D15" s="53"/>
      <c r="E15" s="53"/>
      <c r="F15" s="53"/>
      <c r="G15" s="53"/>
      <c r="H15" s="53"/>
      <c r="I15" s="53"/>
      <c r="J15" s="53"/>
      <c r="K15" s="53"/>
      <c r="M15" s="34"/>
    </row>
    <row r="16" spans="1:13" s="24" customFormat="1" ht="21.75" thickBot="1" x14ac:dyDescent="0.4">
      <c r="A16" s="23"/>
      <c r="B16" s="26">
        <v>1</v>
      </c>
      <c r="C16" s="54" t="str">
        <f ca="1">IF(ISBLANK(INDIRECT(ADDRESS(B16*2+2,3))),"",INDIRECT(ADDRESS(B16*2+2,3)))</f>
        <v>Соколова, Капов, Зинкеев Ю</v>
      </c>
      <c r="D16" s="54"/>
      <c r="E16" s="55"/>
      <c r="F16" s="27">
        <v>13</v>
      </c>
      <c r="G16" s="28">
        <v>5</v>
      </c>
      <c r="H16" s="56" t="str">
        <f ca="1">IF(ISBLANK(INDIRECT(ADDRESS(K16*2+2,3))),"",INDIRECT(ADDRESS(K16*2+2,3)))</f>
        <v>Воронов, Поляков А-й, Кравцов</v>
      </c>
      <c r="I16" s="54"/>
      <c r="J16" s="54"/>
      <c r="K16" s="26">
        <v>4</v>
      </c>
      <c r="L16" s="29" t="s">
        <v>6</v>
      </c>
      <c r="M16" s="31">
        <v>1</v>
      </c>
    </row>
    <row r="17" spans="1:13" s="24" customFormat="1" ht="21.75" thickBot="1" x14ac:dyDescent="0.4">
      <c r="A17" s="23"/>
      <c r="B17" s="26">
        <v>2</v>
      </c>
      <c r="C17" s="54" t="str">
        <f ca="1">IF(ISBLANK(INDIRECT(ADDRESS(B17*2+2,3))),"",INDIRECT(ADDRESS(B17*2+2,3)))</f>
        <v>Филатов, Жака, Хафидо</v>
      </c>
      <c r="D17" s="54"/>
      <c r="E17" s="55"/>
      <c r="F17" s="27">
        <v>9</v>
      </c>
      <c r="G17" s="28">
        <v>13</v>
      </c>
      <c r="H17" s="56" t="str">
        <f ca="1">IF(ISBLANK(INDIRECT(ADDRESS(K17*2+2,3))),"",INDIRECT(ADDRESS(K17*2+2,3)))</f>
        <v>Большаковы</v>
      </c>
      <c r="I17" s="54"/>
      <c r="J17" s="54"/>
      <c r="K17" s="26">
        <v>3</v>
      </c>
      <c r="L17" s="29" t="s">
        <v>6</v>
      </c>
      <c r="M17" s="31">
        <v>2</v>
      </c>
    </row>
    <row r="18" spans="1:13" s="24" customFormat="1" ht="21" x14ac:dyDescent="0.35">
      <c r="A18" s="23"/>
      <c r="M18" s="31"/>
    </row>
    <row r="19" spans="1:13" s="24" customFormat="1" ht="21.75" thickBot="1" x14ac:dyDescent="0.4">
      <c r="A19" s="23"/>
      <c r="B19" s="53" t="s">
        <v>7</v>
      </c>
      <c r="C19" s="53"/>
      <c r="D19" s="53"/>
      <c r="E19" s="53"/>
      <c r="F19" s="53"/>
      <c r="G19" s="53"/>
      <c r="H19" s="53"/>
      <c r="I19" s="53"/>
      <c r="J19" s="53"/>
      <c r="K19" s="53"/>
      <c r="M19" s="31"/>
    </row>
    <row r="20" spans="1:13" s="24" customFormat="1" ht="21.75" thickBot="1" x14ac:dyDescent="0.4">
      <c r="A20" s="23"/>
      <c r="B20" s="26">
        <v>4</v>
      </c>
      <c r="C20" s="54" t="str">
        <f ca="1">IF(ISBLANK(INDIRECT(ADDRESS(B20*2+2,3))),"",INDIRECT(ADDRESS(B20*2+2,3)))</f>
        <v>Воронов, Поляков А-й, Кравцов</v>
      </c>
      <c r="D20" s="54"/>
      <c r="E20" s="55"/>
      <c r="F20" s="27">
        <v>12</v>
      </c>
      <c r="G20" s="28">
        <v>9</v>
      </c>
      <c r="H20" s="56" t="str">
        <f ca="1">IF(ISBLANK(INDIRECT(ADDRESS(K20*2+2,3))),"",INDIRECT(ADDRESS(K20*2+2,3)))</f>
        <v>Большаковы</v>
      </c>
      <c r="I20" s="54"/>
      <c r="J20" s="54"/>
      <c r="K20" s="26">
        <v>3</v>
      </c>
      <c r="L20" s="29" t="s">
        <v>6</v>
      </c>
      <c r="M20" s="31">
        <v>3</v>
      </c>
    </row>
    <row r="21" spans="1:13" s="24" customFormat="1" ht="21.75" thickBot="1" x14ac:dyDescent="0.4">
      <c r="A21" s="23"/>
      <c r="B21" s="26">
        <v>1</v>
      </c>
      <c r="C21" s="54" t="str">
        <f ca="1">IF(ISBLANK(INDIRECT(ADDRESS(B21*2+2,3))),"",INDIRECT(ADDRESS(B21*2+2,3)))</f>
        <v>Соколова, Капов, Зинкеев Ю</v>
      </c>
      <c r="D21" s="54"/>
      <c r="E21" s="55"/>
      <c r="F21" s="27">
        <v>7</v>
      </c>
      <c r="G21" s="28">
        <v>13</v>
      </c>
      <c r="H21" s="56" t="str">
        <f ca="1">IF(ISBLANK(INDIRECT(ADDRESS(K21*2+2,3))),"",INDIRECT(ADDRESS(K21*2+2,3)))</f>
        <v>Филатов, Жака, Хафидо</v>
      </c>
      <c r="I21" s="54"/>
      <c r="J21" s="54"/>
      <c r="K21" s="26">
        <v>2</v>
      </c>
      <c r="L21" s="29" t="s">
        <v>6</v>
      </c>
      <c r="M21" s="31">
        <v>4</v>
      </c>
    </row>
    <row r="22" spans="1:13" s="24" customFormat="1" ht="21" x14ac:dyDescent="0.35">
      <c r="A22" s="23"/>
      <c r="M22" s="31"/>
    </row>
    <row r="23" spans="1:13" s="24" customFormat="1" ht="21.75" thickBot="1" x14ac:dyDescent="0.4">
      <c r="A23" s="23"/>
      <c r="B23" s="53" t="s">
        <v>8</v>
      </c>
      <c r="C23" s="53"/>
      <c r="D23" s="53"/>
      <c r="E23" s="53"/>
      <c r="F23" s="53"/>
      <c r="G23" s="53"/>
      <c r="H23" s="53"/>
      <c r="I23" s="53"/>
      <c r="J23" s="53"/>
      <c r="K23" s="53"/>
      <c r="M23" s="31"/>
    </row>
    <row r="24" spans="1:13" s="24" customFormat="1" ht="21.75" thickBot="1" x14ac:dyDescent="0.4">
      <c r="A24" s="23"/>
      <c r="B24" s="26">
        <v>2</v>
      </c>
      <c r="C24" s="54" t="str">
        <f ca="1">IF(ISBLANK(INDIRECT(ADDRESS(B24*2+2,3))),"",INDIRECT(ADDRESS(B24*2+2,3)))</f>
        <v>Филатов, Жака, Хафидо</v>
      </c>
      <c r="D24" s="54"/>
      <c r="E24" s="55"/>
      <c r="F24" s="27">
        <v>12</v>
      </c>
      <c r="G24" s="28">
        <v>11</v>
      </c>
      <c r="H24" s="56" t="str">
        <f ca="1">IF(ISBLANK(INDIRECT(ADDRESS(K24*2+2,3))),"",INDIRECT(ADDRESS(K24*2+2,3)))</f>
        <v>Воронов, Поляков А-й, Кравцов</v>
      </c>
      <c r="I24" s="54"/>
      <c r="J24" s="54"/>
      <c r="K24" s="26">
        <v>4</v>
      </c>
      <c r="L24" s="29" t="s">
        <v>6</v>
      </c>
      <c r="M24" s="31">
        <v>5</v>
      </c>
    </row>
    <row r="25" spans="1:13" s="24" customFormat="1" ht="21.75" thickBot="1" x14ac:dyDescent="0.4">
      <c r="A25" s="23"/>
      <c r="B25" s="26">
        <v>3</v>
      </c>
      <c r="C25" s="54" t="str">
        <f ca="1">IF(ISBLANK(INDIRECT(ADDRESS(B25*2+2,3))),"",INDIRECT(ADDRESS(B25*2+2,3)))</f>
        <v>Большаковы</v>
      </c>
      <c r="D25" s="54"/>
      <c r="E25" s="55"/>
      <c r="F25" s="27">
        <v>13</v>
      </c>
      <c r="G25" s="28">
        <v>8</v>
      </c>
      <c r="H25" s="56" t="str">
        <f ca="1">IF(ISBLANK(INDIRECT(ADDRESS(K25*2+2,3))),"",INDIRECT(ADDRESS(K25*2+2,3)))</f>
        <v>Соколова, Капов, Зинкеев Ю</v>
      </c>
      <c r="I25" s="54"/>
      <c r="J25" s="54"/>
      <c r="K25" s="26">
        <v>1</v>
      </c>
      <c r="L25" s="29" t="s">
        <v>6</v>
      </c>
      <c r="M25" s="31">
        <v>6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25" right="0.25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O13" sqref="O13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31.5" x14ac:dyDescent="0.25">
      <c r="B1" s="77" t="s">
        <v>18</v>
      </c>
      <c r="C1" s="77"/>
      <c r="D1" s="77"/>
      <c r="E1" s="77"/>
      <c r="F1" s="77"/>
      <c r="G1" s="77"/>
      <c r="H1" s="77"/>
      <c r="I1" s="77"/>
      <c r="J1" s="77"/>
      <c r="K1" s="77"/>
    </row>
    <row r="2" spans="1:13" ht="15.75" thickBot="1" x14ac:dyDescent="0.3"/>
    <row r="3" spans="1:13" ht="15.75" thickBot="1" x14ac:dyDescent="0.3">
      <c r="B3" s="2"/>
      <c r="C3" s="78" t="s">
        <v>0</v>
      </c>
      <c r="D3" s="79"/>
      <c r="E3" s="80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81">
        <v>1</v>
      </c>
      <c r="C4" s="89" t="s">
        <v>47</v>
      </c>
      <c r="D4" s="90"/>
      <c r="E4" s="91"/>
      <c r="F4" s="6" t="s">
        <v>4</v>
      </c>
      <c r="G4" s="7" t="str">
        <f ca="1">INDIRECT(ADDRESS(21,6))&amp;":"&amp;INDIRECT(ADDRESS(21,7))</f>
        <v>5:13</v>
      </c>
      <c r="H4" s="7" t="str">
        <f ca="1">INDIRECT(ADDRESS(25,7))&amp;":"&amp;INDIRECT(ADDRESS(25,6))</f>
        <v>8:13</v>
      </c>
      <c r="I4" s="8" t="str">
        <f ca="1">INDIRECT(ADDRESS(16,6))&amp;":"&amp;INDIRECT(ADDRESS(16,7))</f>
        <v>12:8</v>
      </c>
      <c r="J4" s="85">
        <f ca="1">IF(COUNT(F5:I5)=0,"",COUNTIF(F5:I5,"&gt;0")+0.5*COUNTIF(F5:I5,0))</f>
        <v>1</v>
      </c>
      <c r="K4" s="9"/>
      <c r="L4" s="76">
        <v>4</v>
      </c>
    </row>
    <row r="5" spans="1:13" ht="21" x14ac:dyDescent="0.25">
      <c r="B5" s="58"/>
      <c r="C5" s="65"/>
      <c r="D5" s="66"/>
      <c r="E5" s="67"/>
      <c r="F5" s="10" t="s">
        <v>4</v>
      </c>
      <c r="G5" s="11">
        <f ca="1">IF(LEN(INDIRECT(ADDRESS(ROW()-1, COLUMN())))=1,"",INDIRECT(ADDRESS(21,6))-INDIRECT(ADDRESS(21,7)))</f>
        <v>-8</v>
      </c>
      <c r="H5" s="11">
        <f ca="1">IF(LEN(INDIRECT(ADDRESS(ROW()-1, COLUMN())))=1,"",INDIRECT(ADDRESS(25,7))-INDIRECT(ADDRESS(25,6)))</f>
        <v>-5</v>
      </c>
      <c r="I5" s="12">
        <f ca="1">IF(LEN(INDIRECT(ADDRESS(ROW()-1, COLUMN())))=1,"",INDIRECT(ADDRESS(16,6))-INDIRECT(ADDRESS(16,7)))</f>
        <v>4</v>
      </c>
      <c r="J5" s="62"/>
      <c r="K5" s="11">
        <f ca="1">IF(COUNT(F5:I5)=0,"",SUM(F5:I5))</f>
        <v>-9</v>
      </c>
      <c r="L5" s="63"/>
    </row>
    <row r="6" spans="1:13" ht="21" x14ac:dyDescent="0.25">
      <c r="B6" s="57">
        <v>2</v>
      </c>
      <c r="C6" s="65" t="s">
        <v>57</v>
      </c>
      <c r="D6" s="66"/>
      <c r="E6" s="67"/>
      <c r="F6" s="13" t="str">
        <f ca="1">INDIRECT(ADDRESS(21,7))&amp;":"&amp;INDIRECT(ADDRESS(21,6))</f>
        <v>13:5</v>
      </c>
      <c r="G6" s="14" t="s">
        <v>4</v>
      </c>
      <c r="H6" s="15" t="str">
        <f ca="1">INDIRECT(ADDRESS(17,6))&amp;":"&amp;INDIRECT(ADDRESS(17,7))</f>
        <v>2:13</v>
      </c>
      <c r="I6" s="16" t="str">
        <f ca="1">INDIRECT(ADDRESS(24,6))&amp;":"&amp;INDIRECT(ADDRESS(24,7))</f>
        <v>12:13</v>
      </c>
      <c r="J6" s="62">
        <f ca="1">IF(COUNT(F7:I7)=0,"",COUNTIF(F7:I7,"&gt;0")+0.5*COUNTIF(F7:I7,0))</f>
        <v>1</v>
      </c>
      <c r="K6" s="11"/>
      <c r="L6" s="63">
        <v>3</v>
      </c>
    </row>
    <row r="7" spans="1:13" ht="21" x14ac:dyDescent="0.25">
      <c r="B7" s="58"/>
      <c r="C7" s="65"/>
      <c r="D7" s="66"/>
      <c r="E7" s="67"/>
      <c r="F7" s="17">
        <f ca="1">IF(LEN(INDIRECT(ADDRESS(ROW()-1, COLUMN())))=1,"",INDIRECT(ADDRESS(21,7))-INDIRECT(ADDRESS(21,6)))</f>
        <v>8</v>
      </c>
      <c r="G7" s="18" t="s">
        <v>4</v>
      </c>
      <c r="H7" s="11">
        <f ca="1">IF(LEN(INDIRECT(ADDRESS(ROW()-1, COLUMN())))=1,"",INDIRECT(ADDRESS(17,6))-INDIRECT(ADDRESS(17,7)))</f>
        <v>-11</v>
      </c>
      <c r="I7" s="12">
        <f ca="1">IF(LEN(INDIRECT(ADDRESS(ROW()-1, COLUMN())))=1,"",INDIRECT(ADDRESS(24,6))-INDIRECT(ADDRESS(24,7)))</f>
        <v>-1</v>
      </c>
      <c r="J7" s="62"/>
      <c r="K7" s="11">
        <f ca="1">IF(COUNT(F7:I7)=0,"",SUM(F7:I7))</f>
        <v>-4</v>
      </c>
      <c r="L7" s="63"/>
    </row>
    <row r="8" spans="1:13" ht="21" x14ac:dyDescent="0.25">
      <c r="B8" s="57">
        <v>3</v>
      </c>
      <c r="C8" s="65" t="s">
        <v>45</v>
      </c>
      <c r="D8" s="66"/>
      <c r="E8" s="67"/>
      <c r="F8" s="13" t="str">
        <f ca="1">INDIRECT(ADDRESS(25,6))&amp;":"&amp;INDIRECT(ADDRESS(25,7))</f>
        <v>13:8</v>
      </c>
      <c r="G8" s="15" t="str">
        <f ca="1">INDIRECT(ADDRESS(17,7))&amp;":"&amp;INDIRECT(ADDRESS(17,6))</f>
        <v>13:2</v>
      </c>
      <c r="H8" s="14" t="s">
        <v>4</v>
      </c>
      <c r="I8" s="16" t="str">
        <f ca="1">INDIRECT(ADDRESS(20,7))&amp;":"&amp;INDIRECT(ADDRESS(20,6))</f>
        <v>8:13</v>
      </c>
      <c r="J8" s="62">
        <f ca="1">IF(COUNT(F9:I9)=0,"",COUNTIF(F9:I9,"&gt;0")+0.5*COUNTIF(F9:I9,0))</f>
        <v>2</v>
      </c>
      <c r="K8" s="11"/>
      <c r="L8" s="63">
        <v>2</v>
      </c>
    </row>
    <row r="9" spans="1:13" ht="21" x14ac:dyDescent="0.25">
      <c r="B9" s="58"/>
      <c r="C9" s="65"/>
      <c r="D9" s="66"/>
      <c r="E9" s="67"/>
      <c r="F9" s="17">
        <f ca="1">IF(LEN(INDIRECT(ADDRESS(ROW()-1, COLUMN())))=1,"",INDIRECT(ADDRESS(25,6))-INDIRECT(ADDRESS(25,7)))</f>
        <v>5</v>
      </c>
      <c r="G9" s="11">
        <f ca="1">IF(LEN(INDIRECT(ADDRESS(ROW()-1, COLUMN())))=1,"",INDIRECT(ADDRESS(17,7))-INDIRECT(ADDRESS(17,6)))</f>
        <v>11</v>
      </c>
      <c r="H9" s="18" t="s">
        <v>4</v>
      </c>
      <c r="I9" s="12">
        <f ca="1">IF(LEN(INDIRECT(ADDRESS(ROW()-1, COLUMN())))=1,"",INDIRECT(ADDRESS(20,7))-INDIRECT(ADDRESS(20,6)))</f>
        <v>-5</v>
      </c>
      <c r="J9" s="62"/>
      <c r="K9" s="11">
        <f ca="1">IF(COUNT(F9:I9)=0,"",SUM(F9:I9))</f>
        <v>11</v>
      </c>
      <c r="L9" s="63"/>
    </row>
    <row r="10" spans="1:13" ht="21" x14ac:dyDescent="0.25">
      <c r="B10" s="57">
        <v>4</v>
      </c>
      <c r="C10" s="65" t="s">
        <v>52</v>
      </c>
      <c r="D10" s="66"/>
      <c r="E10" s="67"/>
      <c r="F10" s="13" t="str">
        <f ca="1">INDIRECT(ADDRESS(16,7))&amp;":"&amp;INDIRECT(ADDRESS(16,6))</f>
        <v>8:12</v>
      </c>
      <c r="G10" s="15" t="str">
        <f ca="1">INDIRECT(ADDRESS(24,7))&amp;":"&amp;INDIRECT(ADDRESS(24,6))</f>
        <v>13:12</v>
      </c>
      <c r="H10" s="15" t="str">
        <f ca="1">INDIRECT(ADDRESS(20,6))&amp;":"&amp;INDIRECT(ADDRESS(20,7))</f>
        <v>13:8</v>
      </c>
      <c r="I10" s="19" t="s">
        <v>4</v>
      </c>
      <c r="J10" s="62">
        <f ca="1">IF(COUNT(F11:I11)=0,"",COUNTIF(F11:I11,"&gt;0")+0.5*COUNTIF(F11:I11,0))</f>
        <v>2</v>
      </c>
      <c r="K10" s="11"/>
      <c r="L10" s="63">
        <v>1</v>
      </c>
    </row>
    <row r="11" spans="1:13" ht="21.75" thickBot="1" x14ac:dyDescent="0.3">
      <c r="B11" s="64"/>
      <c r="C11" s="68"/>
      <c r="D11" s="69"/>
      <c r="E11" s="70"/>
      <c r="F11" s="20">
        <f ca="1">IF(LEN(INDIRECT(ADDRESS(ROW()-1, COLUMN())))=1,"",INDIRECT(ADDRESS(16,7))-INDIRECT(ADDRESS(16,6)))</f>
        <v>-4</v>
      </c>
      <c r="G11" s="21">
        <f ca="1">IF(LEN(INDIRECT(ADDRESS(ROW()-1, COLUMN())))=1,"",INDIRECT(ADDRESS(24,7))-INDIRECT(ADDRESS(24,6)))</f>
        <v>1</v>
      </c>
      <c r="H11" s="21">
        <f ca="1">IF(LEN(INDIRECT(ADDRESS(ROW()-1, COLUMN())))=1,"",INDIRECT(ADDRESS(20,6))-INDIRECT(ADDRESS(20,7)))</f>
        <v>5</v>
      </c>
      <c r="I11" s="22" t="s">
        <v>4</v>
      </c>
      <c r="J11" s="71"/>
      <c r="K11" s="21">
        <f ca="1">IF(COUNT(F11:I11)=0,"",SUM(F11:I11))</f>
        <v>2</v>
      </c>
      <c r="L11" s="72"/>
    </row>
    <row r="15" spans="1:13" s="24" customFormat="1" ht="21.75" thickBot="1" x14ac:dyDescent="0.4">
      <c r="A15" s="23"/>
      <c r="B15" s="53" t="s">
        <v>5</v>
      </c>
      <c r="C15" s="53"/>
      <c r="D15" s="53"/>
      <c r="E15" s="53"/>
      <c r="F15" s="53"/>
      <c r="G15" s="53"/>
      <c r="H15" s="53"/>
      <c r="I15" s="53"/>
      <c r="J15" s="53"/>
      <c r="K15" s="53"/>
      <c r="M15" s="34"/>
    </row>
    <row r="16" spans="1:13" s="24" customFormat="1" ht="21.75" thickBot="1" x14ac:dyDescent="0.4">
      <c r="A16" s="23"/>
      <c r="B16" s="26">
        <v>1</v>
      </c>
      <c r="C16" s="54" t="str">
        <f ca="1">IF(ISBLANK(INDIRECT(ADDRESS(B16*2+2,3))),"",INDIRECT(ADDRESS(B16*2+2,3)))</f>
        <v>Крошилов, Кувакин, Федотов</v>
      </c>
      <c r="D16" s="54"/>
      <c r="E16" s="55"/>
      <c r="F16" s="27">
        <v>12</v>
      </c>
      <c r="G16" s="28">
        <v>8</v>
      </c>
      <c r="H16" s="56" t="str">
        <f ca="1">IF(ISBLANK(INDIRECT(ADDRESS(K16*2+2,3))),"",INDIRECT(ADDRESS(K16*2+2,3)))</f>
        <v>Догадин, Петрушко, Гулинин, Колесников</v>
      </c>
      <c r="I16" s="54"/>
      <c r="J16" s="54"/>
      <c r="K16" s="26">
        <v>4</v>
      </c>
      <c r="L16" s="29" t="s">
        <v>6</v>
      </c>
      <c r="M16" s="31">
        <v>3</v>
      </c>
    </row>
    <row r="17" spans="1:13" s="24" customFormat="1" ht="21.75" thickBot="1" x14ac:dyDescent="0.4">
      <c r="A17" s="23"/>
      <c r="B17" s="26">
        <v>2</v>
      </c>
      <c r="C17" s="54" t="str">
        <f ca="1">IF(ISBLANK(INDIRECT(ADDRESS(B17*2+2,3))),"",INDIRECT(ADDRESS(B17*2+2,3)))</f>
        <v>Африканов, Михеенко, Трутнев</v>
      </c>
      <c r="D17" s="54"/>
      <c r="E17" s="55"/>
      <c r="F17" s="27">
        <v>2</v>
      </c>
      <c r="G17" s="28">
        <v>13</v>
      </c>
      <c r="H17" s="56" t="str">
        <f ca="1">IF(ISBLANK(INDIRECT(ADDRESS(K17*2+2,3))),"",INDIRECT(ADDRESS(K17*2+2,3)))</f>
        <v>Мишин, Смирнов, Тихонов</v>
      </c>
      <c r="I17" s="54"/>
      <c r="J17" s="54"/>
      <c r="K17" s="26">
        <v>3</v>
      </c>
      <c r="L17" s="29" t="s">
        <v>6</v>
      </c>
      <c r="M17" s="31">
        <v>4</v>
      </c>
    </row>
    <row r="18" spans="1:13" s="24" customFormat="1" ht="21" x14ac:dyDescent="0.35">
      <c r="A18" s="23"/>
      <c r="M18" s="31"/>
    </row>
    <row r="19" spans="1:13" s="24" customFormat="1" ht="21.75" thickBot="1" x14ac:dyDescent="0.4">
      <c r="A19" s="23"/>
      <c r="B19" s="53" t="s">
        <v>7</v>
      </c>
      <c r="C19" s="53"/>
      <c r="D19" s="53"/>
      <c r="E19" s="53"/>
      <c r="F19" s="53"/>
      <c r="G19" s="53"/>
      <c r="H19" s="53"/>
      <c r="I19" s="53"/>
      <c r="J19" s="53"/>
      <c r="K19" s="53"/>
      <c r="M19" s="31"/>
    </row>
    <row r="20" spans="1:13" s="24" customFormat="1" ht="21.75" thickBot="1" x14ac:dyDescent="0.4">
      <c r="A20" s="23"/>
      <c r="B20" s="26">
        <v>4</v>
      </c>
      <c r="C20" s="54" t="str">
        <f ca="1">IF(ISBLANK(INDIRECT(ADDRESS(B20*2+2,3))),"",INDIRECT(ADDRESS(B20*2+2,3)))</f>
        <v>Догадин, Петрушко, Гулинин, Колесников</v>
      </c>
      <c r="D20" s="54"/>
      <c r="E20" s="55"/>
      <c r="F20" s="27">
        <v>13</v>
      </c>
      <c r="G20" s="28">
        <v>8</v>
      </c>
      <c r="H20" s="56" t="str">
        <f ca="1">IF(ISBLANK(INDIRECT(ADDRESS(K20*2+2,3))),"",INDIRECT(ADDRESS(K20*2+2,3)))</f>
        <v>Мишин, Смирнов, Тихонов</v>
      </c>
      <c r="I20" s="54"/>
      <c r="J20" s="54"/>
      <c r="K20" s="26">
        <v>3</v>
      </c>
      <c r="L20" s="29" t="s">
        <v>6</v>
      </c>
      <c r="M20" s="31">
        <v>5</v>
      </c>
    </row>
    <row r="21" spans="1:13" s="24" customFormat="1" ht="21.75" thickBot="1" x14ac:dyDescent="0.4">
      <c r="A21" s="23"/>
      <c r="B21" s="26">
        <v>1</v>
      </c>
      <c r="C21" s="54" t="str">
        <f ca="1">IF(ISBLANK(INDIRECT(ADDRESS(B21*2+2,3))),"",INDIRECT(ADDRESS(B21*2+2,3)))</f>
        <v>Крошилов, Кувакин, Федотов</v>
      </c>
      <c r="D21" s="54"/>
      <c r="E21" s="55"/>
      <c r="F21" s="27">
        <v>5</v>
      </c>
      <c r="G21" s="28">
        <v>13</v>
      </c>
      <c r="H21" s="56" t="str">
        <f ca="1">IF(ISBLANK(INDIRECT(ADDRESS(K21*2+2,3))),"",INDIRECT(ADDRESS(K21*2+2,3)))</f>
        <v>Африканов, Михеенко, Трутнев</v>
      </c>
      <c r="I21" s="54"/>
      <c r="J21" s="54"/>
      <c r="K21" s="26">
        <v>2</v>
      </c>
      <c r="L21" s="29" t="s">
        <v>6</v>
      </c>
      <c r="M21" s="31">
        <v>6</v>
      </c>
    </row>
    <row r="22" spans="1:13" s="24" customFormat="1" ht="21" x14ac:dyDescent="0.35">
      <c r="A22" s="23"/>
      <c r="M22" s="31"/>
    </row>
    <row r="23" spans="1:13" s="24" customFormat="1" ht="21.75" thickBot="1" x14ac:dyDescent="0.4">
      <c r="A23" s="23"/>
      <c r="B23" s="53" t="s">
        <v>8</v>
      </c>
      <c r="C23" s="53"/>
      <c r="D23" s="53"/>
      <c r="E23" s="53"/>
      <c r="F23" s="53"/>
      <c r="G23" s="53"/>
      <c r="H23" s="53"/>
      <c r="I23" s="53"/>
      <c r="J23" s="53"/>
      <c r="K23" s="53"/>
      <c r="M23" s="31"/>
    </row>
    <row r="24" spans="1:13" s="24" customFormat="1" ht="21.75" thickBot="1" x14ac:dyDescent="0.4">
      <c r="A24" s="23"/>
      <c r="B24" s="26">
        <v>2</v>
      </c>
      <c r="C24" s="54" t="str">
        <f ca="1">IF(ISBLANK(INDIRECT(ADDRESS(B24*2+2,3))),"",INDIRECT(ADDRESS(B24*2+2,3)))</f>
        <v>Африканов, Михеенко, Трутнев</v>
      </c>
      <c r="D24" s="54"/>
      <c r="E24" s="55"/>
      <c r="F24" s="27">
        <v>12</v>
      </c>
      <c r="G24" s="28">
        <v>13</v>
      </c>
      <c r="H24" s="56" t="str">
        <f ca="1">IF(ISBLANK(INDIRECT(ADDRESS(K24*2+2,3))),"",INDIRECT(ADDRESS(K24*2+2,3)))</f>
        <v>Догадин, Петрушко, Гулинин, Колесников</v>
      </c>
      <c r="I24" s="54"/>
      <c r="J24" s="54"/>
      <c r="K24" s="26">
        <v>4</v>
      </c>
      <c r="L24" s="29" t="s">
        <v>6</v>
      </c>
      <c r="M24" s="31">
        <v>7</v>
      </c>
    </row>
    <row r="25" spans="1:13" s="24" customFormat="1" ht="21.75" thickBot="1" x14ac:dyDescent="0.4">
      <c r="A25" s="23"/>
      <c r="B25" s="26">
        <v>3</v>
      </c>
      <c r="C25" s="54" t="str">
        <f ca="1">IF(ISBLANK(INDIRECT(ADDRESS(B25*2+2,3))),"",INDIRECT(ADDRESS(B25*2+2,3)))</f>
        <v>Мишин, Смирнов, Тихонов</v>
      </c>
      <c r="D25" s="54"/>
      <c r="E25" s="55"/>
      <c r="F25" s="27">
        <v>13</v>
      </c>
      <c r="G25" s="28">
        <v>8</v>
      </c>
      <c r="H25" s="56" t="str">
        <f ca="1">IF(ISBLANK(INDIRECT(ADDRESS(K25*2+2,3))),"",INDIRECT(ADDRESS(K25*2+2,3)))</f>
        <v>Крошилов, Кувакин, Федотов</v>
      </c>
      <c r="I25" s="54"/>
      <c r="J25" s="54"/>
      <c r="K25" s="26">
        <v>1</v>
      </c>
      <c r="L25" s="29" t="s">
        <v>6</v>
      </c>
      <c r="M25" s="31">
        <v>8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Регистрация</vt:lpstr>
      <vt:lpstr>A</vt:lpstr>
      <vt:lpstr>B</vt:lpstr>
      <vt:lpstr>C</vt:lpstr>
      <vt:lpstr>D</vt:lpstr>
      <vt:lpstr>E</vt:lpstr>
      <vt:lpstr>F</vt:lpstr>
      <vt:lpstr>FA</vt:lpstr>
      <vt:lpstr>FB</vt:lpstr>
      <vt:lpstr>FC</vt:lpstr>
      <vt:lpstr>FD</vt:lpstr>
      <vt:lpstr>Кубок А</vt:lpstr>
      <vt:lpstr>Кубок В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HP</cp:lastModifiedBy>
  <cp:lastPrinted>2024-03-31T16:45:39Z</cp:lastPrinted>
  <dcterms:created xsi:type="dcterms:W3CDTF">2024-03-28T11:11:10Z</dcterms:created>
  <dcterms:modified xsi:type="dcterms:W3CDTF">2024-03-31T20:29:08Z</dcterms:modified>
</cp:coreProperties>
</file>